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40" yWindow="0" windowWidth="8900" windowHeight="15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<sst xmlns="http://schemas.openxmlformats.org/spreadsheetml/2006/main" count="602" uniqueCount="201">
  <si>
    <t>№ кв.</t>
  </si>
  <si>
    <t>Жилая площадь, кв.м.</t>
  </si>
  <si>
    <t>Общая площадь, кв.м.</t>
  </si>
  <si>
    <t>Описание</t>
  </si>
  <si>
    <t xml:space="preserve">Вид </t>
  </si>
  <si>
    <t>Балкон/ терраса, кв.м.</t>
  </si>
  <si>
    <t>этаж</t>
  </si>
  <si>
    <t xml:space="preserve"> Цена с кухней, Евро</t>
  </si>
  <si>
    <t>Цена с  кухней, мебелью и техникой, Евро</t>
  </si>
  <si>
    <t>студио</t>
  </si>
  <si>
    <t>юг, восток (море)</t>
  </si>
  <si>
    <t>-</t>
  </si>
  <si>
    <t>юг</t>
  </si>
  <si>
    <t>восток (море), север</t>
  </si>
  <si>
    <t>восток (море)</t>
  </si>
  <si>
    <t>запад, юг</t>
  </si>
  <si>
    <t>2-комнатная</t>
  </si>
  <si>
    <t>запад, север</t>
  </si>
  <si>
    <t>запад</t>
  </si>
  <si>
    <t>юг, вост. (море), сев.</t>
  </si>
  <si>
    <t>3-комнатная</t>
  </si>
  <si>
    <t>Гос. Налог в год, Евро</t>
  </si>
  <si>
    <t>Содер-жание в год, Евро</t>
  </si>
  <si>
    <t>А-1</t>
  </si>
  <si>
    <t>склад</t>
  </si>
  <si>
    <t xml:space="preserve"> Цена с полной отделкой, Евро</t>
  </si>
  <si>
    <t>А-2</t>
  </si>
  <si>
    <t>А-3</t>
  </si>
  <si>
    <t>А-4</t>
  </si>
  <si>
    <t>А-5</t>
  </si>
  <si>
    <t>А-6</t>
  </si>
  <si>
    <t>север</t>
  </si>
  <si>
    <t>север, восток (море)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</si>
  <si>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</si>
  <si>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</si>
  <si>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</si>
  <si>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</si>
  <si>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</si>
  <si>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</si>
  <si>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</si>
  <si>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</si>
  <si>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</si>
  <si>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</si>
  <si>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Кафе-бар</t>
  </si>
  <si>
    <t>Апартаменты в комплексе KIWI GARDENS. Описание и цены</t>
  </si>
  <si>
    <t>10,5 (двор)</t>
  </si>
  <si>
    <t>5 (балкон)</t>
  </si>
  <si>
    <t>6,5 (балкон)</t>
  </si>
  <si>
    <t>запад, север, восток (море)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</si>
  <si>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</si>
  <si>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</si>
  <si>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</si>
  <si>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</si>
  <si>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</si>
  <si>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</si>
  <si>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</si>
  <si>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</si>
  <si>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7 (терраса)</t>
  </si>
  <si>
    <t>7 (балкон)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</si>
  <si>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</si>
  <si>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</si>
  <si>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</si>
  <si>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</si>
  <si>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</si>
  <si>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</si>
  <si>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</si>
  <si>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</si>
  <si>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</si>
  <si>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</si>
  <si>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север, юг, восток (море)</t>
  </si>
  <si>
    <t>юг, запад</t>
  </si>
  <si>
    <t>5 (терраса)</t>
  </si>
  <si>
    <t>Б1-1</t>
  </si>
  <si>
    <t>Б1-2</t>
  </si>
  <si>
    <t>Б1-3</t>
  </si>
  <si>
    <t>Б1-4</t>
  </si>
  <si>
    <t>Б1-5</t>
  </si>
  <si>
    <t>Б1-6</t>
  </si>
  <si>
    <t>Б1-7</t>
  </si>
  <si>
    <t>Б1-8</t>
  </si>
  <si>
    <t>Б1-9</t>
  </si>
  <si>
    <t>Б1-11</t>
  </si>
  <si>
    <t>Б1-12</t>
  </si>
  <si>
    <t>Б1-13</t>
  </si>
  <si>
    <t>Б1-14</t>
  </si>
  <si>
    <t>Б1-15</t>
  </si>
  <si>
    <t>Б1-16</t>
  </si>
  <si>
    <t>Б1-17</t>
  </si>
  <si>
    <t>Б1-18</t>
  </si>
  <si>
    <t>Б1-19</t>
  </si>
  <si>
    <t>Б1-20</t>
  </si>
  <si>
    <t>Б1-21</t>
  </si>
  <si>
    <t>Б1-22</t>
  </si>
  <si>
    <t>Б1-23</t>
  </si>
  <si>
    <t>Б1-24</t>
  </si>
  <si>
    <t>Б1-25</t>
  </si>
  <si>
    <t>Б1-26</t>
  </si>
  <si>
    <t>Б1-27</t>
  </si>
  <si>
    <t>Б1-28</t>
  </si>
  <si>
    <t>Б1-29</t>
  </si>
  <si>
    <t>Б1-30</t>
  </si>
  <si>
    <t>Б1-31</t>
  </si>
  <si>
    <t>Б1-32</t>
  </si>
  <si>
    <t>Б1-33</t>
  </si>
  <si>
    <t>Б1-34</t>
  </si>
  <si>
    <t>Б1-35</t>
  </si>
  <si>
    <t>Б1-36</t>
  </si>
  <si>
    <t>Б1-37</t>
  </si>
  <si>
    <t>Б1-38</t>
  </si>
  <si>
    <t>Б1-39</t>
  </si>
  <si>
    <t>Б1-40</t>
  </si>
  <si>
    <t>Б2-1</t>
  </si>
  <si>
    <t>Б2-2</t>
  </si>
  <si>
    <t>Б2-3</t>
  </si>
  <si>
    <t>Б2-4</t>
  </si>
  <si>
    <t>Б2-5</t>
  </si>
  <si>
    <t>Б2-6</t>
  </si>
  <si>
    <t>Б2-7</t>
  </si>
  <si>
    <t>Б2-8</t>
  </si>
  <si>
    <t>Б2-9</t>
  </si>
  <si>
    <t>Б2-10</t>
  </si>
  <si>
    <t>Б2-11</t>
  </si>
  <si>
    <t>Б2-12</t>
  </si>
  <si>
    <t>Б2-13</t>
  </si>
  <si>
    <t>Б2-14</t>
  </si>
  <si>
    <t>Б2-15</t>
  </si>
  <si>
    <t>Б2-16</t>
  </si>
  <si>
    <t>Б2-17</t>
  </si>
  <si>
    <t>Б2-18</t>
  </si>
  <si>
    <t>Б2-19</t>
  </si>
  <si>
    <t>Б2-20</t>
  </si>
  <si>
    <t>Б2-21</t>
  </si>
  <si>
    <t>Б2-22</t>
  </si>
  <si>
    <t>Б2-23</t>
  </si>
  <si>
    <t>Б2-24</t>
  </si>
  <si>
    <t>Б2-25</t>
  </si>
  <si>
    <t>Б2-26</t>
  </si>
  <si>
    <t>Б2-27</t>
  </si>
  <si>
    <t>Б2-28</t>
  </si>
  <si>
    <t>Б2-29</t>
  </si>
  <si>
    <t>Б2-30</t>
  </si>
  <si>
    <t>Б2-31</t>
  </si>
  <si>
    <t>Б2-32</t>
  </si>
  <si>
    <t>Б2-33</t>
  </si>
  <si>
    <t>Б2-34</t>
  </si>
  <si>
    <t>Б2-35</t>
  </si>
  <si>
    <t>Б2-36</t>
  </si>
  <si>
    <t>Б2-37</t>
  </si>
  <si>
    <t>Б2-38</t>
  </si>
  <si>
    <t>Б2-39</t>
  </si>
  <si>
    <t>Б2-41</t>
  </si>
  <si>
    <t>Б2-42</t>
  </si>
  <si>
    <t>5 (лоджия) 10 (двор)</t>
  </si>
  <si>
    <t>12 (двор)</t>
  </si>
  <si>
    <t>16 (двор)</t>
  </si>
  <si>
    <t>30 (двор)</t>
  </si>
  <si>
    <t>6 (балкон)</t>
  </si>
  <si>
    <t>4,5 (лоджия)</t>
  </si>
  <si>
    <t>1,5 (балкон)</t>
  </si>
  <si>
    <t>4 (лоджия)</t>
  </si>
  <si>
    <t>9,5 (терраса) 16 (двор)</t>
  </si>
  <si>
    <t>4,5 (лоджия) 11,5 (терраса)</t>
  </si>
  <si>
    <t>1,5 (балкон) 22,5 (терраса)</t>
  </si>
  <si>
    <t>Б1-41</t>
  </si>
  <si>
    <t>Б1-42</t>
  </si>
  <si>
    <t>9 (терраса)</t>
  </si>
  <si>
    <t>9,5 (терраса)</t>
  </si>
  <si>
    <t>Боулинг клуб</t>
  </si>
  <si>
    <t>15 (двор)</t>
  </si>
  <si>
    <t>Цена за кв.м., Евро, полн. отделка</t>
  </si>
  <si>
    <t>Наличие</t>
  </si>
  <si>
    <t>В продаже</t>
  </si>
  <si>
    <t xml:space="preserve"> Не продаётся</t>
  </si>
  <si>
    <t>Не продаётся</t>
  </si>
  <si>
    <t>резерв</t>
  </si>
  <si>
    <t>Клуб/ Спа-центр</t>
  </si>
  <si>
    <t>Служ. помещение</t>
  </si>
  <si>
    <t>продан</t>
  </si>
  <si>
    <t>17 (двор)</t>
  </si>
  <si>
    <t>4 (лоджия) 10,5 (двор)</t>
  </si>
  <si>
    <t>8,5 (двор)</t>
  </si>
  <si>
    <t>4 (лоджия) 5,5 (балкон)</t>
  </si>
  <si>
    <t>4,5 (лоджия) 8 (балкон)</t>
  </si>
  <si>
    <t>12 (терраса)</t>
  </si>
  <si>
    <t>2 (лоджия)</t>
  </si>
  <si>
    <t>Б1-10</t>
  </si>
  <si>
    <t>23 (терраса)</t>
  </si>
  <si>
    <t>8,5 (терраса) 50 (терраса)</t>
  </si>
  <si>
    <t>10 (терраса)</t>
  </si>
  <si>
    <t>4,5/5 (лоджии)</t>
  </si>
  <si>
    <t>А-35</t>
  </si>
  <si>
    <t>восток (море), юг, север</t>
  </si>
  <si>
    <t>юг, восток (море), север</t>
  </si>
  <si>
    <t>70 (террасы)</t>
  </si>
  <si>
    <t>52 (терраса)</t>
  </si>
  <si>
    <t>13 (терраса)</t>
  </si>
  <si>
    <t>4,5 (лоджия) 19,38 (двор)</t>
  </si>
  <si>
    <t>Б2-40</t>
  </si>
  <si>
    <t>восток (море), юг</t>
  </si>
  <si>
    <t>2,5 (лоджия)</t>
  </si>
  <si>
    <t>4,5/4,5 (лоджия)</t>
  </si>
</sst>
</file>

<file path=xl/styles.xml><?xml version="1.0" encoding="utf-8"?>
<styleSheet xmlns="http://schemas.openxmlformats.org/spreadsheetml/2006/main">
  <numFmts count="30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%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2"/>
      <name val="Calibri"/>
      <family val="0"/>
    </font>
    <font>
      <sz val="8"/>
      <name val="Calibri"/>
      <family val="2"/>
    </font>
    <font>
      <b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21" borderId="6" applyNumberFormat="0" applyAlignment="0" applyProtection="0"/>
    <xf numFmtId="0" fontId="9" fillId="0" borderId="7" applyNumberFormat="0" applyFill="0" applyAlignment="0" applyProtection="0"/>
    <xf numFmtId="0" fontId="10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2" fontId="19" fillId="0" borderId="0" xfId="33" applyNumberFormat="1" applyFont="1" applyFill="1" applyBorder="1" applyAlignment="1">
      <alignment horizontal="center"/>
      <protection/>
    </xf>
    <xf numFmtId="0" fontId="20" fillId="0" borderId="0" xfId="33" applyFont="1" applyFill="1" applyBorder="1" applyAlignment="1">
      <alignment horizontal="center"/>
      <protection/>
    </xf>
    <xf numFmtId="1" fontId="19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19" fillId="0" borderId="12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2" fontId="19" fillId="0" borderId="12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 wrapText="1"/>
    </xf>
    <xf numFmtId="1" fontId="20" fillId="0" borderId="12" xfId="33" applyNumberFormat="1" applyFont="1" applyFill="1" applyBorder="1" applyAlignment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2" xfId="0" applyFont="1" applyFill="1" applyBorder="1" applyAlignment="1">
      <alignment horizontal="center"/>
    </xf>
    <xf numFmtId="183" fontId="1" fillId="0" borderId="0" xfId="5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1" fontId="19" fillId="0" borderId="15" xfId="0" applyNumberFormat="1" applyFont="1" applyFill="1" applyBorder="1" applyAlignment="1">
      <alignment horizontal="center" vertical="center" wrapText="1"/>
    </xf>
    <xf numFmtId="1" fontId="20" fillId="0" borderId="11" xfId="33" applyNumberFormat="1" applyFont="1" applyFill="1" applyBorder="1" applyAlignment="1">
      <alignment horizontal="center"/>
      <protection/>
    </xf>
    <xf numFmtId="1" fontId="20" fillId="0" borderId="15" xfId="33" applyNumberFormat="1" applyFont="1" applyFill="1" applyBorder="1" applyAlignment="1">
      <alignment horizontal="center"/>
      <protection/>
    </xf>
    <xf numFmtId="0" fontId="21" fillId="0" borderId="16" xfId="0" applyFont="1" applyFill="1" applyBorder="1" applyAlignment="1">
      <alignment horizontal="center"/>
    </xf>
    <xf numFmtId="2" fontId="19" fillId="0" borderId="10" xfId="33" applyNumberFormat="1" applyFont="1" applyFill="1" applyBorder="1" applyAlignment="1">
      <alignment horizontal="center"/>
      <protection/>
    </xf>
    <xf numFmtId="2" fontId="0" fillId="0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2" fontId="19" fillId="0" borderId="14" xfId="33" applyNumberFormat="1" applyFont="1" applyFill="1" applyBorder="1" applyAlignment="1">
      <alignment horizontal="center"/>
      <protection/>
    </xf>
    <xf numFmtId="1" fontId="19" fillId="0" borderId="14" xfId="0" applyNumberFormat="1" applyFont="1" applyFill="1" applyBorder="1" applyAlignment="1">
      <alignment horizontal="center" vertical="center" wrapText="1"/>
    </xf>
    <xf numFmtId="1" fontId="20" fillId="0" borderId="10" xfId="33" applyNumberFormat="1" applyFont="1" applyFill="1" applyBorder="1" applyAlignment="1">
      <alignment horizontal="center"/>
      <protection/>
    </xf>
    <xf numFmtId="1" fontId="20" fillId="0" borderId="14" xfId="33" applyNumberFormat="1" applyFont="1" applyFill="1" applyBorder="1" applyAlignment="1">
      <alignment horizontal="center"/>
      <protection/>
    </xf>
    <xf numFmtId="0" fontId="21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0" fontId="20" fillId="0" borderId="14" xfId="33" applyFont="1" applyFill="1" applyBorder="1" applyAlignment="1">
      <alignment horizontal="center"/>
      <protection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2" fontId="20" fillId="0" borderId="13" xfId="33" applyNumberFormat="1" applyFont="1" applyFill="1" applyBorder="1" applyAlignment="1">
      <alignment horizontal="center"/>
      <protection/>
    </xf>
    <xf numFmtId="2" fontId="20" fillId="0" borderId="10" xfId="33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/>
    </xf>
    <xf numFmtId="2" fontId="19" fillId="0" borderId="20" xfId="33" applyNumberFormat="1" applyFont="1" applyFill="1" applyBorder="1" applyAlignment="1">
      <alignment horizontal="center"/>
      <protection/>
    </xf>
    <xf numFmtId="2" fontId="21" fillId="0" borderId="13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 horizontal="left"/>
    </xf>
    <xf numFmtId="2" fontId="21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" fontId="20" fillId="0" borderId="2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 wrapText="1"/>
    </xf>
    <xf numFmtId="1" fontId="20" fillId="0" borderId="13" xfId="33" applyNumberFormat="1" applyFont="1" applyFill="1" applyBorder="1" applyAlignment="1">
      <alignment horizontal="center"/>
      <protection/>
    </xf>
    <xf numFmtId="1" fontId="20" fillId="0" borderId="21" xfId="33" applyNumberFormat="1" applyFont="1" applyFill="1" applyBorder="1" applyAlignment="1">
      <alignment horizontal="center"/>
      <protection/>
    </xf>
    <xf numFmtId="1" fontId="20" fillId="0" borderId="20" xfId="33" applyNumberFormat="1" applyFont="1" applyFill="1" applyBorder="1" applyAlignment="1">
      <alignment horizontal="center"/>
      <protection/>
    </xf>
    <xf numFmtId="0" fontId="21" fillId="0" borderId="22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Alignment="1">
      <alignment horizontal="right"/>
    </xf>
    <xf numFmtId="2" fontId="19" fillId="0" borderId="14" xfId="0" applyNumberFormat="1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2" fontId="19" fillId="24" borderId="10" xfId="33" applyNumberFormat="1" applyFont="1" applyFill="1" applyBorder="1" applyAlignment="1">
      <alignment horizontal="center"/>
      <protection/>
    </xf>
    <xf numFmtId="0" fontId="19" fillId="24" borderId="14" xfId="0" applyFont="1" applyFill="1" applyBorder="1" applyAlignment="1">
      <alignment horizontal="center"/>
    </xf>
    <xf numFmtId="1" fontId="19" fillId="24" borderId="10" xfId="0" applyNumberFormat="1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 vertical="center" wrapText="1"/>
    </xf>
    <xf numFmtId="1" fontId="20" fillId="24" borderId="10" xfId="33" applyNumberFormat="1" applyFont="1" applyFill="1" applyBorder="1" applyAlignment="1">
      <alignment horizontal="center"/>
      <protection/>
    </xf>
    <xf numFmtId="1" fontId="20" fillId="24" borderId="14" xfId="33" applyNumberFormat="1" applyFont="1" applyFill="1" applyBorder="1" applyAlignment="1">
      <alignment horizontal="center"/>
      <protection/>
    </xf>
    <xf numFmtId="1" fontId="19" fillId="24" borderId="10" xfId="0" applyNumberFormat="1" applyFont="1" applyFill="1" applyBorder="1" applyAlignment="1">
      <alignment horizontal="center" wrapText="1"/>
    </xf>
    <xf numFmtId="0" fontId="21" fillId="24" borderId="17" xfId="0" applyFont="1" applyFill="1" applyBorder="1" applyAlignment="1">
      <alignment horizontal="center"/>
    </xf>
    <xf numFmtId="2" fontId="19" fillId="24" borderId="14" xfId="33" applyNumberFormat="1" applyFont="1" applyFill="1" applyBorder="1" applyAlignment="1">
      <alignment horizontal="center"/>
      <protection/>
    </xf>
    <xf numFmtId="2" fontId="0" fillId="24" borderId="10" xfId="0" applyNumberFormat="1" applyFont="1" applyFill="1" applyBorder="1" applyAlignment="1">
      <alignment horizontal="center"/>
    </xf>
    <xf numFmtId="2" fontId="0" fillId="24" borderId="14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1" fontId="19" fillId="24" borderId="14" xfId="0" applyNumberFormat="1" applyFont="1" applyFill="1" applyBorder="1" applyAlignment="1">
      <alignment horizontal="center"/>
    </xf>
    <xf numFmtId="0" fontId="20" fillId="24" borderId="14" xfId="33" applyFont="1" applyFill="1" applyBorder="1" applyAlignment="1">
      <alignment horizontal="center"/>
      <protection/>
    </xf>
    <xf numFmtId="0" fontId="21" fillId="24" borderId="10" xfId="0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0" fillId="0" borderId="0" xfId="0" applyNumberFormat="1" applyFill="1" applyBorder="1" applyAlignment="1">
      <alignment/>
    </xf>
    <xf numFmtId="2" fontId="0" fillId="24" borderId="10" xfId="0" applyNumberFormat="1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2" fontId="19" fillId="25" borderId="10" xfId="33" applyNumberFormat="1" applyFont="1" applyFill="1" applyBorder="1" applyAlignment="1">
      <alignment horizontal="center"/>
      <protection/>
    </xf>
    <xf numFmtId="2" fontId="19" fillId="25" borderId="14" xfId="33" applyNumberFormat="1" applyFont="1" applyFill="1" applyBorder="1" applyAlignment="1">
      <alignment horizontal="center"/>
      <protection/>
    </xf>
    <xf numFmtId="2" fontId="0" fillId="25" borderId="10" xfId="0" applyNumberFormat="1" applyFont="1" applyFill="1" applyBorder="1" applyAlignment="1">
      <alignment horizontal="center"/>
    </xf>
    <xf numFmtId="2" fontId="0" fillId="25" borderId="14" xfId="0" applyNumberFormat="1" applyFont="1" applyFill="1" applyBorder="1" applyAlignment="1">
      <alignment horizontal="left"/>
    </xf>
    <xf numFmtId="1" fontId="19" fillId="25" borderId="14" xfId="0" applyNumberFormat="1" applyFont="1" applyFill="1" applyBorder="1" applyAlignment="1">
      <alignment horizontal="center"/>
    </xf>
    <xf numFmtId="1" fontId="19" fillId="25" borderId="10" xfId="0" applyNumberFormat="1" applyFont="1" applyFill="1" applyBorder="1" applyAlignment="1">
      <alignment horizontal="center"/>
    </xf>
    <xf numFmtId="1" fontId="19" fillId="25" borderId="14" xfId="0" applyNumberFormat="1" applyFont="1" applyFill="1" applyBorder="1" applyAlignment="1">
      <alignment horizontal="center" vertical="center" wrapText="1"/>
    </xf>
    <xf numFmtId="0" fontId="20" fillId="25" borderId="10" xfId="33" applyFont="1" applyFill="1" applyBorder="1" applyAlignment="1">
      <alignment horizontal="center"/>
      <protection/>
    </xf>
    <xf numFmtId="1" fontId="20" fillId="25" borderId="10" xfId="33" applyNumberFormat="1" applyFont="1" applyFill="1" applyBorder="1" applyAlignment="1">
      <alignment horizontal="center"/>
      <protection/>
    </xf>
    <xf numFmtId="1" fontId="20" fillId="25" borderId="14" xfId="33" applyNumberFormat="1" applyFont="1" applyFill="1" applyBorder="1" applyAlignment="1">
      <alignment horizontal="center"/>
      <protection/>
    </xf>
    <xf numFmtId="1" fontId="19" fillId="25" borderId="10" xfId="0" applyNumberFormat="1" applyFont="1" applyFill="1" applyBorder="1" applyAlignment="1">
      <alignment horizontal="center" wrapText="1"/>
    </xf>
    <xf numFmtId="0" fontId="21" fillId="25" borderId="17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center" vertical="center"/>
    </xf>
    <xf numFmtId="2" fontId="19" fillId="25" borderId="25" xfId="33" applyNumberFormat="1" applyFont="1" applyFill="1" applyBorder="1" applyAlignment="1">
      <alignment horizontal="center"/>
      <protection/>
    </xf>
    <xf numFmtId="2" fontId="19" fillId="25" borderId="24" xfId="33" applyNumberFormat="1" applyFont="1" applyFill="1" applyBorder="1" applyAlignment="1">
      <alignment horizontal="center"/>
      <protection/>
    </xf>
    <xf numFmtId="0" fontId="19" fillId="25" borderId="25" xfId="0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left"/>
    </xf>
    <xf numFmtId="1" fontId="19" fillId="25" borderId="24" xfId="0" applyNumberFormat="1" applyFont="1" applyFill="1" applyBorder="1" applyAlignment="1">
      <alignment horizontal="center" vertical="center" wrapText="1"/>
    </xf>
    <xf numFmtId="1" fontId="19" fillId="25" borderId="25" xfId="0" applyNumberFormat="1" applyFont="1" applyFill="1" applyBorder="1" applyAlignment="1">
      <alignment horizontal="center" vertical="center" wrapText="1"/>
    </xf>
    <xf numFmtId="0" fontId="20" fillId="25" borderId="24" xfId="33" applyFont="1" applyFill="1" applyBorder="1" applyAlignment="1">
      <alignment horizontal="center"/>
      <protection/>
    </xf>
    <xf numFmtId="0" fontId="20" fillId="25" borderId="25" xfId="33" applyFont="1" applyFill="1" applyBorder="1" applyAlignment="1">
      <alignment horizontal="center"/>
      <protection/>
    </xf>
    <xf numFmtId="1" fontId="20" fillId="25" borderId="24" xfId="33" applyNumberFormat="1" applyFont="1" applyFill="1" applyBorder="1" applyAlignment="1">
      <alignment horizontal="center"/>
      <protection/>
    </xf>
    <xf numFmtId="0" fontId="21" fillId="25" borderId="24" xfId="0" applyFont="1" applyFill="1" applyBorder="1" applyAlignment="1">
      <alignment horizontal="center"/>
    </xf>
    <xf numFmtId="1" fontId="20" fillId="24" borderId="15" xfId="33" applyNumberFormat="1" applyFont="1" applyFill="1" applyBorder="1" applyAlignment="1">
      <alignment horizontal="center"/>
      <protection/>
    </xf>
    <xf numFmtId="2" fontId="20" fillId="24" borderId="14" xfId="33" applyNumberFormat="1" applyFont="1" applyFill="1" applyBorder="1" applyAlignment="1">
      <alignment horizontal="center"/>
      <protection/>
    </xf>
    <xf numFmtId="0" fontId="20" fillId="24" borderId="14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left"/>
    </xf>
    <xf numFmtId="1" fontId="20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2" fontId="19" fillId="24" borderId="0" xfId="33" applyNumberFormat="1" applyFont="1" applyFill="1" applyBorder="1" applyAlignment="1">
      <alignment horizontal="center"/>
      <protection/>
    </xf>
    <xf numFmtId="2" fontId="0" fillId="24" borderId="0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left"/>
    </xf>
    <xf numFmtId="1" fontId="19" fillId="24" borderId="12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 vertical="center" wrapText="1"/>
    </xf>
    <xf numFmtId="1" fontId="20" fillId="24" borderId="12" xfId="33" applyNumberFormat="1" applyFont="1" applyFill="1" applyBorder="1" applyAlignment="1">
      <alignment horizontal="center"/>
      <protection/>
    </xf>
    <xf numFmtId="0" fontId="20" fillId="24" borderId="0" xfId="33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left"/>
    </xf>
    <xf numFmtId="1" fontId="19" fillId="24" borderId="11" xfId="0" applyNumberFormat="1" applyFont="1" applyFill="1" applyBorder="1" applyAlignment="1">
      <alignment horizontal="center"/>
    </xf>
    <xf numFmtId="1" fontId="19" fillId="24" borderId="15" xfId="0" applyNumberFormat="1" applyFont="1" applyFill="1" applyBorder="1" applyAlignment="1">
      <alignment horizontal="center"/>
    </xf>
    <xf numFmtId="1" fontId="19" fillId="24" borderId="11" xfId="0" applyNumberFormat="1" applyFont="1" applyFill="1" applyBorder="1" applyAlignment="1">
      <alignment horizontal="center" vertical="center" wrapText="1"/>
    </xf>
    <xf numFmtId="1" fontId="20" fillId="24" borderId="11" xfId="33" applyNumberFormat="1" applyFont="1" applyFill="1" applyBorder="1" applyAlignment="1">
      <alignment horizontal="center"/>
      <protection/>
    </xf>
    <xf numFmtId="0" fontId="0" fillId="24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2" fontId="20" fillId="0" borderId="21" xfId="33" applyNumberFormat="1" applyFont="1" applyFill="1" applyBorder="1" applyAlignment="1">
      <alignment horizontal="center"/>
      <protection/>
    </xf>
    <xf numFmtId="0" fontId="21" fillId="0" borderId="21" xfId="0" applyFont="1" applyFill="1" applyBorder="1" applyAlignment="1">
      <alignment horizontal="center"/>
    </xf>
    <xf numFmtId="0" fontId="21" fillId="0" borderId="27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1" fontId="20" fillId="0" borderId="21" xfId="0" applyNumberFormat="1" applyFont="1" applyFill="1" applyBorder="1" applyAlignment="1">
      <alignment horizontal="center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27" xfId="33" applyNumberFormat="1" applyFont="1" applyFill="1" applyBorder="1" applyAlignment="1">
      <alignment horizontal="center"/>
      <protection/>
    </xf>
    <xf numFmtId="1" fontId="20" fillId="0" borderId="21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" fontId="19" fillId="24" borderId="14" xfId="0" applyNumberFormat="1" applyFont="1" applyFill="1" applyBorder="1" applyAlignment="1">
      <alignment horizontal="left"/>
    </xf>
    <xf numFmtId="2" fontId="19" fillId="0" borderId="29" xfId="33" applyNumberFormat="1" applyFont="1" applyFill="1" applyBorder="1" applyAlignment="1">
      <alignment horizontal="center"/>
      <protection/>
    </xf>
    <xf numFmtId="2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left"/>
    </xf>
    <xf numFmtId="2" fontId="19" fillId="0" borderId="30" xfId="33" applyNumberFormat="1" applyFont="1" applyFill="1" applyBorder="1" applyAlignment="1">
      <alignment horizontal="center"/>
      <protection/>
    </xf>
    <xf numFmtId="1" fontId="19" fillId="0" borderId="21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1" fontId="19" fillId="0" borderId="21" xfId="0" applyNumberFormat="1" applyFont="1" applyFill="1" applyBorder="1" applyAlignment="1">
      <alignment horizontal="center" vertical="center" wrapText="1"/>
    </xf>
    <xf numFmtId="0" fontId="20" fillId="0" borderId="27" xfId="33" applyFont="1" applyFill="1" applyBorder="1" applyAlignment="1">
      <alignment horizontal="center"/>
      <protection/>
    </xf>
    <xf numFmtId="2" fontId="19" fillId="24" borderId="19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center"/>
    </xf>
    <xf numFmtId="2" fontId="19" fillId="0" borderId="31" xfId="33" applyNumberFormat="1" applyFont="1" applyFill="1" applyBorder="1" applyAlignment="1">
      <alignment horizontal="center"/>
      <protection/>
    </xf>
    <xf numFmtId="2" fontId="20" fillId="24" borderId="10" xfId="33" applyNumberFormat="1" applyFont="1" applyFill="1" applyBorder="1" applyAlignment="1">
      <alignment horizontal="center"/>
      <protection/>
    </xf>
    <xf numFmtId="2" fontId="19" fillId="24" borderId="12" xfId="33" applyNumberFormat="1" applyFont="1" applyFill="1" applyBorder="1" applyAlignment="1">
      <alignment horizontal="center"/>
      <protection/>
    </xf>
    <xf numFmtId="2" fontId="19" fillId="24" borderId="11" xfId="33" applyNumberFormat="1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center"/>
    </xf>
    <xf numFmtId="2" fontId="19" fillId="0" borderId="19" xfId="33" applyNumberFormat="1" applyFont="1" applyFill="1" applyBorder="1" applyAlignment="1">
      <alignment horizontal="center"/>
      <protection/>
    </xf>
    <xf numFmtId="2" fontId="19" fillId="24" borderId="23" xfId="33" applyNumberFormat="1" applyFont="1" applyFill="1" applyBorder="1" applyAlignment="1">
      <alignment horizontal="center"/>
      <protection/>
    </xf>
    <xf numFmtId="0" fontId="19" fillId="24" borderId="32" xfId="0" applyFont="1" applyFill="1" applyBorder="1" applyAlignment="1">
      <alignment horizontal="center"/>
    </xf>
    <xf numFmtId="1" fontId="20" fillId="24" borderId="32" xfId="33" applyNumberFormat="1" applyFont="1" applyFill="1" applyBorder="1" applyAlignment="1">
      <alignment horizontal="center"/>
      <protection/>
    </xf>
    <xf numFmtId="0" fontId="21" fillId="24" borderId="12" xfId="0" applyFont="1" applyFill="1" applyBorder="1" applyAlignment="1">
      <alignment horizontal="center"/>
    </xf>
    <xf numFmtId="1" fontId="20" fillId="24" borderId="0" xfId="33" applyNumberFormat="1" applyFont="1" applyFill="1" applyBorder="1" applyAlignment="1">
      <alignment horizontal="center"/>
      <protection/>
    </xf>
    <xf numFmtId="2" fontId="0" fillId="24" borderId="14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2" fontId="21" fillId="24" borderId="14" xfId="0" applyNumberFormat="1" applyFont="1" applyFill="1" applyBorder="1" applyAlignment="1">
      <alignment horizontal="left"/>
    </xf>
    <xf numFmtId="1" fontId="20" fillId="24" borderId="14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2" fontId="19" fillId="0" borderId="21" xfId="33" applyNumberFormat="1" applyFont="1" applyFill="1" applyBorder="1" applyAlignment="1">
      <alignment horizontal="center"/>
      <protection/>
    </xf>
    <xf numFmtId="0" fontId="19" fillId="0" borderId="27" xfId="0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wrapText="1"/>
    </xf>
    <xf numFmtId="2" fontId="20" fillId="0" borderId="12" xfId="33" applyNumberFormat="1" applyFont="1" applyFill="1" applyBorder="1" applyAlignment="1">
      <alignment horizontal="center"/>
      <protection/>
    </xf>
    <xf numFmtId="2" fontId="21" fillId="0" borderId="12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left"/>
    </xf>
    <xf numFmtId="2" fontId="20" fillId="0" borderId="31" xfId="33" applyNumberFormat="1" applyFont="1" applyFill="1" applyBorder="1" applyAlignment="1">
      <alignment horizontal="center"/>
      <protection/>
    </xf>
    <xf numFmtId="1" fontId="20" fillId="0" borderId="12" xfId="0" applyNumberFormat="1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" fontId="24" fillId="0" borderId="33" xfId="0" applyNumberFormat="1" applyFont="1" applyFill="1" applyBorder="1" applyAlignment="1">
      <alignment horizontal="center" vertical="center" wrapText="1"/>
    </xf>
    <xf numFmtId="1" fontId="24" fillId="0" borderId="34" xfId="0" applyNumberFormat="1" applyFont="1" applyFill="1" applyBorder="1" applyAlignment="1">
      <alignment horizontal="center" vertical="center" wrapText="1"/>
    </xf>
    <xf numFmtId="1" fontId="24" fillId="0" borderId="35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 vertical="center" wrapText="1"/>
    </xf>
    <xf numFmtId="2" fontId="24" fillId="0" borderId="37" xfId="0" applyNumberFormat="1" applyFont="1" applyFill="1" applyBorder="1" applyAlignment="1">
      <alignment horizontal="center" vertical="center" wrapText="1"/>
    </xf>
    <xf numFmtId="2" fontId="24" fillId="0" borderId="38" xfId="0" applyNumberFormat="1" applyFont="1" applyFill="1" applyBorder="1" applyAlignment="1">
      <alignment horizontal="center" vertical="center" wrapText="1"/>
    </xf>
    <xf numFmtId="1" fontId="24" fillId="0" borderId="41" xfId="0" applyNumberFormat="1" applyFont="1" applyFill="1" applyBorder="1" applyAlignment="1">
      <alignment horizontal="center" vertical="center" wrapText="1"/>
    </xf>
    <xf numFmtId="1" fontId="24" fillId="0" borderId="42" xfId="0" applyNumberFormat="1" applyFont="1" applyFill="1" applyBorder="1" applyAlignment="1">
      <alignment horizontal="center" vertical="center" wrapText="1"/>
    </xf>
    <xf numFmtId="1" fontId="24" fillId="0" borderId="43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1" fontId="24" fillId="0" borderId="4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workbookViewId="0" topLeftCell="A6">
      <selection activeCell="A43" sqref="A43"/>
    </sheetView>
  </sheetViews>
  <sheetFormatPr defaultColWidth="8.8515625" defaultRowHeight="15"/>
  <cols>
    <col min="1" max="1" width="6.7109375" style="139" customWidth="1"/>
    <col min="2" max="2" width="10.7109375" style="139" customWidth="1"/>
    <col min="3" max="3" width="10.28125" style="135" customWidth="1"/>
    <col min="4" max="4" width="15.421875" style="7" bestFit="1" customWidth="1"/>
    <col min="5" max="5" width="22.8515625" style="7" bestFit="1" customWidth="1"/>
    <col min="6" max="6" width="24.28125" style="7" bestFit="1" customWidth="1"/>
    <col min="7" max="8" width="7.28125" style="7" customWidth="1"/>
    <col min="9" max="9" width="7.421875" style="7" customWidth="1"/>
    <col min="10" max="11" width="12.00390625" style="7" customWidth="1"/>
    <col min="12" max="12" width="16.28125" style="31" customWidth="1"/>
    <col min="13" max="13" width="8.8515625" style="7" customWidth="1"/>
    <col min="14" max="14" width="16.00390625" style="8" bestFit="1" customWidth="1"/>
    <col min="15" max="15" width="8.8515625" style="0" customWidth="1"/>
    <col min="16" max="16" width="11.8515625" style="24" bestFit="1" customWidth="1"/>
    <col min="17" max="17" width="9.00390625" style="24" bestFit="1" customWidth="1"/>
    <col min="18" max="18" width="14.00390625" style="24" customWidth="1"/>
    <col min="19" max="19" width="13.140625" style="24" customWidth="1"/>
    <col min="20" max="20" width="11.421875" style="24" customWidth="1"/>
    <col min="21" max="21" width="13.00390625" style="24" customWidth="1"/>
    <col min="22" max="22" width="13.421875" style="24" customWidth="1"/>
    <col min="23" max="23" width="9.00390625" style="24" bestFit="1" customWidth="1"/>
    <col min="24" max="24" width="9.421875" style="24" bestFit="1" customWidth="1"/>
  </cols>
  <sheetData>
    <row r="1" spans="1:14" ht="24" thickBot="1">
      <c r="A1" s="229" t="s">
        <v>44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135"/>
    </row>
    <row r="2" spans="1:14" ht="15" customHeight="1" hidden="1" thickBot="1">
      <c r="A2" s="135"/>
      <c r="B2" s="135"/>
      <c r="D2" s="135"/>
      <c r="E2" s="135"/>
      <c r="F2" s="135"/>
      <c r="G2" s="135"/>
      <c r="H2" s="135"/>
      <c r="I2" s="135"/>
      <c r="J2" s="135"/>
      <c r="K2" s="135"/>
      <c r="L2" s="143"/>
      <c r="M2" s="143"/>
      <c r="N2" s="135"/>
    </row>
    <row r="3" spans="1:24" s="32" customFormat="1" ht="14.25" customHeight="1" thickBot="1">
      <c r="A3" s="230" t="s">
        <v>0</v>
      </c>
      <c r="B3" s="233" t="s">
        <v>1</v>
      </c>
      <c r="C3" s="220" t="s">
        <v>2</v>
      </c>
      <c r="D3" s="220" t="s">
        <v>3</v>
      </c>
      <c r="E3" s="220" t="s">
        <v>4</v>
      </c>
      <c r="F3" s="220" t="s">
        <v>5</v>
      </c>
      <c r="G3" s="242" t="s">
        <v>6</v>
      </c>
      <c r="H3" s="223" t="s">
        <v>21</v>
      </c>
      <c r="I3" s="223" t="s">
        <v>22</v>
      </c>
      <c r="J3" s="239" t="s">
        <v>25</v>
      </c>
      <c r="K3" s="239" t="s">
        <v>7</v>
      </c>
      <c r="L3" s="217" t="s">
        <v>8</v>
      </c>
      <c r="M3" s="236" t="s">
        <v>169</v>
      </c>
      <c r="N3" s="226" t="s">
        <v>170</v>
      </c>
      <c r="P3" s="77"/>
      <c r="Q3" s="77"/>
      <c r="R3" s="77"/>
      <c r="S3" s="77"/>
      <c r="T3" s="77"/>
      <c r="U3" s="77"/>
      <c r="V3" s="77"/>
      <c r="W3" s="77"/>
      <c r="X3" s="77"/>
    </row>
    <row r="4" spans="1:24" s="32" customFormat="1" ht="15" customHeight="1" thickBot="1">
      <c r="A4" s="231"/>
      <c r="B4" s="234"/>
      <c r="C4" s="221"/>
      <c r="D4" s="221"/>
      <c r="E4" s="221"/>
      <c r="F4" s="221"/>
      <c r="G4" s="237"/>
      <c r="H4" s="224"/>
      <c r="I4" s="224"/>
      <c r="J4" s="240"/>
      <c r="K4" s="240"/>
      <c r="L4" s="218"/>
      <c r="M4" s="237"/>
      <c r="N4" s="227"/>
      <c r="P4" s="77"/>
      <c r="Q4" s="77"/>
      <c r="R4" s="77"/>
      <c r="S4" s="77"/>
      <c r="T4" s="77"/>
      <c r="U4" s="77"/>
      <c r="V4" s="77"/>
      <c r="W4" s="77"/>
      <c r="X4" s="77"/>
    </row>
    <row r="5" spans="1:24" s="32" customFormat="1" ht="45" customHeight="1" thickBot="1">
      <c r="A5" s="232"/>
      <c r="B5" s="235"/>
      <c r="C5" s="222"/>
      <c r="D5" s="222"/>
      <c r="E5" s="222"/>
      <c r="F5" s="222"/>
      <c r="G5" s="238"/>
      <c r="H5" s="225"/>
      <c r="I5" s="225"/>
      <c r="J5" s="241"/>
      <c r="K5" s="241"/>
      <c r="L5" s="219"/>
      <c r="M5" s="238"/>
      <c r="N5" s="228"/>
      <c r="P5" s="78"/>
      <c r="Q5" s="78"/>
      <c r="R5" s="78"/>
      <c r="S5" s="78"/>
      <c r="T5" s="78"/>
      <c r="U5" s="78"/>
      <c r="V5" s="77"/>
      <c r="W5" s="78"/>
      <c r="X5" s="78"/>
    </row>
    <row r="6" spans="1:24" ht="15">
      <c r="A6" s="119" t="s">
        <v>23</v>
      </c>
      <c r="B6" s="121">
        <v>30.11</v>
      </c>
      <c r="C6" s="121">
        <v>34.72</v>
      </c>
      <c r="D6" s="122" t="s">
        <v>24</v>
      </c>
      <c r="E6" s="123"/>
      <c r="F6" s="120"/>
      <c r="G6" s="124">
        <v>0</v>
      </c>
      <c r="H6" s="125"/>
      <c r="I6" s="124"/>
      <c r="J6" s="126"/>
      <c r="K6" s="127"/>
      <c r="L6" s="128"/>
      <c r="M6" s="127"/>
      <c r="N6" s="129" t="s">
        <v>173</v>
      </c>
      <c r="O6" s="27"/>
      <c r="P6" s="4"/>
      <c r="Q6" s="4"/>
      <c r="R6" s="4"/>
      <c r="S6" s="4"/>
      <c r="T6" s="4"/>
      <c r="U6" s="4"/>
      <c r="V6" s="4"/>
      <c r="W6" s="4"/>
      <c r="X6" s="4"/>
    </row>
    <row r="7" spans="1:24" ht="15">
      <c r="A7" s="96" t="s">
        <v>26</v>
      </c>
      <c r="B7" s="85">
        <v>46.87</v>
      </c>
      <c r="C7" s="85">
        <v>53.69</v>
      </c>
      <c r="D7" s="97" t="s">
        <v>16</v>
      </c>
      <c r="E7" s="104" t="s">
        <v>31</v>
      </c>
      <c r="F7" s="93" t="s">
        <v>178</v>
      </c>
      <c r="G7" s="98">
        <v>1</v>
      </c>
      <c r="H7" s="99">
        <f aca="true" t="shared" si="0" ref="H7:H28">C7*0.7</f>
        <v>37.583</v>
      </c>
      <c r="I7" s="98">
        <f>C7*8</f>
        <v>429.52</v>
      </c>
      <c r="J7" s="89"/>
      <c r="K7" s="89"/>
      <c r="L7" s="89"/>
      <c r="M7" s="100"/>
      <c r="N7" s="101" t="s">
        <v>177</v>
      </c>
      <c r="O7" s="27"/>
      <c r="Q7" s="27"/>
      <c r="T7" s="79"/>
      <c r="U7" s="79"/>
      <c r="V7" s="79"/>
      <c r="W7" s="79"/>
      <c r="X7" s="79"/>
    </row>
    <row r="8" spans="1:24" ht="15">
      <c r="A8" s="96" t="s">
        <v>27</v>
      </c>
      <c r="B8" s="187">
        <v>45.37</v>
      </c>
      <c r="C8" s="85">
        <v>51.97</v>
      </c>
      <c r="D8" s="132" t="s">
        <v>16</v>
      </c>
      <c r="E8" s="133" t="s">
        <v>32</v>
      </c>
      <c r="F8" s="131" t="s">
        <v>179</v>
      </c>
      <c r="G8" s="134">
        <v>1</v>
      </c>
      <c r="H8" s="99">
        <f t="shared" si="0"/>
        <v>36.379</v>
      </c>
      <c r="I8" s="98">
        <f>C8*8</f>
        <v>415.76</v>
      </c>
      <c r="J8" s="89"/>
      <c r="K8" s="130"/>
      <c r="L8" s="89"/>
      <c r="M8" s="100"/>
      <c r="N8" s="101" t="s">
        <v>177</v>
      </c>
      <c r="O8" s="27"/>
      <c r="T8" s="79"/>
      <c r="U8" s="79"/>
      <c r="V8" s="79"/>
      <c r="W8" s="79"/>
      <c r="X8" s="79"/>
    </row>
    <row r="9" spans="1:15" ht="15">
      <c r="A9" s="96" t="s">
        <v>28</v>
      </c>
      <c r="B9" s="85">
        <v>51.22</v>
      </c>
      <c r="C9" s="85">
        <v>58.68</v>
      </c>
      <c r="D9" s="97" t="s">
        <v>16</v>
      </c>
      <c r="E9" s="133" t="s">
        <v>32</v>
      </c>
      <c r="F9" s="93" t="s">
        <v>196</v>
      </c>
      <c r="G9" s="98">
        <v>1</v>
      </c>
      <c r="H9" s="99">
        <f t="shared" si="0"/>
        <v>41.076</v>
      </c>
      <c r="I9" s="98">
        <f aca="true" t="shared" si="1" ref="I9:I40">C9*8</f>
        <v>469.44</v>
      </c>
      <c r="J9" s="89"/>
      <c r="K9" s="130"/>
      <c r="L9" s="89"/>
      <c r="M9" s="100"/>
      <c r="N9" s="101" t="s">
        <v>177</v>
      </c>
      <c r="O9" s="27"/>
    </row>
    <row r="10" spans="1:24" ht="17.25" customHeight="1">
      <c r="A10" s="96" t="s">
        <v>29</v>
      </c>
      <c r="B10" s="85">
        <v>28.25</v>
      </c>
      <c r="C10" s="85">
        <v>32.36</v>
      </c>
      <c r="D10" s="97" t="s">
        <v>9</v>
      </c>
      <c r="E10" s="104" t="s">
        <v>12</v>
      </c>
      <c r="F10" s="93" t="s">
        <v>180</v>
      </c>
      <c r="G10" s="98">
        <v>1</v>
      </c>
      <c r="H10" s="99">
        <f t="shared" si="0"/>
        <v>22.651999999999997</v>
      </c>
      <c r="I10" s="98">
        <f t="shared" si="1"/>
        <v>258.88</v>
      </c>
      <c r="J10" s="89"/>
      <c r="K10" s="130"/>
      <c r="L10" s="89"/>
      <c r="M10" s="100"/>
      <c r="N10" s="101" t="s">
        <v>177</v>
      </c>
      <c r="O10" s="27"/>
      <c r="Q10" s="80"/>
      <c r="R10" s="80"/>
      <c r="S10" s="80"/>
      <c r="T10" s="80"/>
      <c r="U10" s="80"/>
      <c r="V10" s="80"/>
      <c r="W10" s="80"/>
      <c r="X10" s="80"/>
    </row>
    <row r="11" spans="1:24" ht="15">
      <c r="A11" s="96" t="s">
        <v>30</v>
      </c>
      <c r="B11" s="85">
        <v>28.25</v>
      </c>
      <c r="C11" s="85">
        <v>32.58</v>
      </c>
      <c r="D11" s="97" t="s">
        <v>9</v>
      </c>
      <c r="E11" s="104" t="s">
        <v>12</v>
      </c>
      <c r="F11" s="93" t="s">
        <v>180</v>
      </c>
      <c r="G11" s="98">
        <v>1</v>
      </c>
      <c r="H11" s="99">
        <f t="shared" si="0"/>
        <v>22.805999999999997</v>
      </c>
      <c r="I11" s="98">
        <f t="shared" si="1"/>
        <v>260.64</v>
      </c>
      <c r="J11" s="89"/>
      <c r="K11" s="130"/>
      <c r="L11" s="89"/>
      <c r="M11" s="100"/>
      <c r="N11" s="101" t="s">
        <v>177</v>
      </c>
      <c r="O11" s="27"/>
      <c r="Q11" s="80"/>
      <c r="R11" s="80"/>
      <c r="S11" s="80"/>
      <c r="T11" s="80"/>
      <c r="U11" s="80"/>
      <c r="V11" s="80"/>
      <c r="W11" s="80"/>
      <c r="X11" s="80"/>
    </row>
    <row r="12" spans="1:15" ht="15">
      <c r="A12" s="47" t="s">
        <v>33</v>
      </c>
      <c r="B12" s="37">
        <v>43.15</v>
      </c>
      <c r="C12" s="37">
        <v>50.42</v>
      </c>
      <c r="D12" s="38" t="s">
        <v>43</v>
      </c>
      <c r="E12" s="39" t="s">
        <v>12</v>
      </c>
      <c r="F12" s="40" t="s">
        <v>11</v>
      </c>
      <c r="G12" s="48">
        <v>1</v>
      </c>
      <c r="H12" s="19"/>
      <c r="I12" s="10">
        <f>C12*8</f>
        <v>403.36</v>
      </c>
      <c r="J12" s="42">
        <f>C12*750</f>
        <v>37815</v>
      </c>
      <c r="K12" s="35">
        <f>J12</f>
        <v>37815</v>
      </c>
      <c r="L12" s="42">
        <f>K12</f>
        <v>37815</v>
      </c>
      <c r="M12" s="49">
        <f aca="true" t="shared" si="2" ref="M12:M41">J12/C12</f>
        <v>750</v>
      </c>
      <c r="N12" s="14" t="s">
        <v>171</v>
      </c>
      <c r="O12" s="27"/>
    </row>
    <row r="13" spans="1:15" ht="15">
      <c r="A13" s="47" t="s">
        <v>34</v>
      </c>
      <c r="B13" s="37">
        <v>39.27</v>
      </c>
      <c r="C13" s="37">
        <f>B13*1.16</f>
        <v>45.553200000000004</v>
      </c>
      <c r="D13" s="38" t="s">
        <v>9</v>
      </c>
      <c r="E13" s="39" t="s">
        <v>17</v>
      </c>
      <c r="F13" s="40" t="s">
        <v>195</v>
      </c>
      <c r="G13" s="48">
        <v>1</v>
      </c>
      <c r="H13" s="19">
        <f t="shared" si="0"/>
        <v>31.887240000000002</v>
      </c>
      <c r="I13" s="10">
        <f t="shared" si="1"/>
        <v>364.42560000000003</v>
      </c>
      <c r="J13" s="42">
        <f>C13*630</f>
        <v>28698.516000000003</v>
      </c>
      <c r="K13" s="35">
        <f aca="true" t="shared" si="3" ref="K13:K35">J13+900</f>
        <v>29598.516000000003</v>
      </c>
      <c r="L13" s="42">
        <f>K13+2000</f>
        <v>31598.516000000003</v>
      </c>
      <c r="M13" s="49">
        <f t="shared" si="2"/>
        <v>630</v>
      </c>
      <c r="N13" s="14" t="s">
        <v>171</v>
      </c>
      <c r="O13" s="27"/>
    </row>
    <row r="14" spans="1:15" ht="15">
      <c r="A14" s="47" t="s">
        <v>35</v>
      </c>
      <c r="B14" s="37">
        <v>28.43</v>
      </c>
      <c r="C14" s="37">
        <v>32.79</v>
      </c>
      <c r="D14" s="38" t="s">
        <v>9</v>
      </c>
      <c r="E14" s="39" t="s">
        <v>32</v>
      </c>
      <c r="F14" s="40" t="s">
        <v>46</v>
      </c>
      <c r="G14" s="5">
        <v>2</v>
      </c>
      <c r="H14" s="19">
        <f t="shared" si="0"/>
        <v>22.953</v>
      </c>
      <c r="I14" s="10">
        <f t="shared" si="1"/>
        <v>262.32</v>
      </c>
      <c r="J14" s="42">
        <f>C14*600</f>
        <v>19674</v>
      </c>
      <c r="K14" s="35">
        <f>J14+900</f>
        <v>20574</v>
      </c>
      <c r="L14" s="42">
        <f>K14+2000</f>
        <v>22574</v>
      </c>
      <c r="M14" s="49">
        <f t="shared" si="2"/>
        <v>600</v>
      </c>
      <c r="N14" s="14" t="s">
        <v>171</v>
      </c>
      <c r="O14" s="27"/>
    </row>
    <row r="15" spans="1:15" ht="15">
      <c r="A15" s="96" t="s">
        <v>36</v>
      </c>
      <c r="B15" s="85">
        <v>28.1</v>
      </c>
      <c r="C15" s="85">
        <v>32.41</v>
      </c>
      <c r="D15" s="197" t="s">
        <v>9</v>
      </c>
      <c r="E15" s="104" t="s">
        <v>32</v>
      </c>
      <c r="F15" s="93" t="s">
        <v>46</v>
      </c>
      <c r="G15" s="87">
        <v>2</v>
      </c>
      <c r="H15" s="99">
        <f t="shared" si="0"/>
        <v>22.686999999999998</v>
      </c>
      <c r="I15" s="98">
        <f t="shared" si="1"/>
        <v>259.28</v>
      </c>
      <c r="J15" s="89"/>
      <c r="K15" s="130"/>
      <c r="L15" s="89"/>
      <c r="M15" s="100"/>
      <c r="N15" s="101" t="s">
        <v>177</v>
      </c>
      <c r="O15" s="27"/>
    </row>
    <row r="16" spans="1:15" ht="15">
      <c r="A16" s="47" t="s">
        <v>37</v>
      </c>
      <c r="B16" s="37">
        <v>50.51</v>
      </c>
      <c r="C16" s="37">
        <v>58.25</v>
      </c>
      <c r="D16" s="38" t="s">
        <v>16</v>
      </c>
      <c r="E16" s="39" t="s">
        <v>14</v>
      </c>
      <c r="F16" s="40" t="s">
        <v>181</v>
      </c>
      <c r="G16" s="5">
        <v>2</v>
      </c>
      <c r="H16" s="19">
        <f t="shared" si="0"/>
        <v>40.775</v>
      </c>
      <c r="I16" s="10">
        <f t="shared" si="1"/>
        <v>466</v>
      </c>
      <c r="J16" s="42">
        <f>C16*750</f>
        <v>43687.5</v>
      </c>
      <c r="K16" s="35">
        <f t="shared" si="3"/>
        <v>44587.5</v>
      </c>
      <c r="L16" s="42">
        <f>K16+3500</f>
        <v>48087.5</v>
      </c>
      <c r="M16" s="49">
        <f t="shared" si="2"/>
        <v>750</v>
      </c>
      <c r="N16" s="14" t="s">
        <v>171</v>
      </c>
      <c r="O16" s="27"/>
    </row>
    <row r="17" spans="1:15" ht="15">
      <c r="A17" s="47" t="s">
        <v>38</v>
      </c>
      <c r="B17" s="37">
        <v>58.98</v>
      </c>
      <c r="C17" s="37">
        <v>68.02</v>
      </c>
      <c r="D17" s="38" t="s">
        <v>16</v>
      </c>
      <c r="E17" s="39" t="s">
        <v>14</v>
      </c>
      <c r="F17" s="40" t="s">
        <v>182</v>
      </c>
      <c r="G17" s="5">
        <v>2</v>
      </c>
      <c r="H17" s="19">
        <f t="shared" si="0"/>
        <v>47.614</v>
      </c>
      <c r="I17" s="10">
        <f t="shared" si="1"/>
        <v>544.16</v>
      </c>
      <c r="J17" s="42">
        <f>C17*750</f>
        <v>51015</v>
      </c>
      <c r="K17" s="35">
        <f t="shared" si="3"/>
        <v>51915</v>
      </c>
      <c r="L17" s="42">
        <f>K17+4000</f>
        <v>55915</v>
      </c>
      <c r="M17" s="49">
        <f t="shared" si="2"/>
        <v>750</v>
      </c>
      <c r="N17" s="14" t="s">
        <v>171</v>
      </c>
      <c r="O17" s="27"/>
    </row>
    <row r="18" spans="1:15" ht="15">
      <c r="A18" s="47" t="s">
        <v>39</v>
      </c>
      <c r="B18" s="37">
        <v>34.73</v>
      </c>
      <c r="C18" s="37">
        <v>40.05</v>
      </c>
      <c r="D18" s="38" t="s">
        <v>9</v>
      </c>
      <c r="E18" s="39" t="s">
        <v>10</v>
      </c>
      <c r="F18" s="40" t="s">
        <v>47</v>
      </c>
      <c r="G18" s="5">
        <v>2</v>
      </c>
      <c r="H18" s="19">
        <f t="shared" si="0"/>
        <v>28.034999999999997</v>
      </c>
      <c r="I18" s="10">
        <f t="shared" si="1"/>
        <v>320.4</v>
      </c>
      <c r="J18" s="42">
        <f>C18*650</f>
        <v>26032.499999999996</v>
      </c>
      <c r="K18" s="35">
        <f t="shared" si="3"/>
        <v>26932.499999999996</v>
      </c>
      <c r="L18" s="42">
        <f>K18+2500</f>
        <v>29432.499999999996</v>
      </c>
      <c r="M18" s="49">
        <f t="shared" si="2"/>
        <v>650</v>
      </c>
      <c r="N18" s="14" t="s">
        <v>171</v>
      </c>
      <c r="O18" s="27"/>
    </row>
    <row r="19" spans="1:15" ht="15">
      <c r="A19" s="96" t="s">
        <v>40</v>
      </c>
      <c r="B19" s="85">
        <v>34.55</v>
      </c>
      <c r="C19" s="85">
        <v>39.84</v>
      </c>
      <c r="D19" s="197" t="s">
        <v>9</v>
      </c>
      <c r="E19" s="104" t="s">
        <v>10</v>
      </c>
      <c r="F19" s="93" t="s">
        <v>47</v>
      </c>
      <c r="G19" s="87">
        <v>2</v>
      </c>
      <c r="H19" s="99">
        <f t="shared" si="0"/>
        <v>27.888</v>
      </c>
      <c r="I19" s="98">
        <f t="shared" si="1"/>
        <v>318.72</v>
      </c>
      <c r="J19" s="89"/>
      <c r="K19" s="130"/>
      <c r="L19" s="89"/>
      <c r="M19" s="100"/>
      <c r="N19" s="101" t="s">
        <v>177</v>
      </c>
      <c r="O19" s="27"/>
    </row>
    <row r="20" spans="1:15" ht="15">
      <c r="A20" s="47" t="s">
        <v>41</v>
      </c>
      <c r="B20" s="37">
        <v>42.96</v>
      </c>
      <c r="C20" s="37">
        <v>49.54</v>
      </c>
      <c r="D20" s="38" t="s">
        <v>9</v>
      </c>
      <c r="E20" s="39" t="s">
        <v>10</v>
      </c>
      <c r="F20" s="40" t="s">
        <v>183</v>
      </c>
      <c r="G20" s="5">
        <v>1</v>
      </c>
      <c r="H20" s="19">
        <f t="shared" si="0"/>
        <v>34.678</v>
      </c>
      <c r="I20" s="10">
        <f t="shared" si="1"/>
        <v>396.32</v>
      </c>
      <c r="J20" s="42">
        <f>C20*650</f>
        <v>32201</v>
      </c>
      <c r="K20" s="35">
        <f t="shared" si="3"/>
        <v>33101</v>
      </c>
      <c r="L20" s="42">
        <f>K20+2500</f>
        <v>35601</v>
      </c>
      <c r="M20" s="49">
        <f t="shared" si="2"/>
        <v>650</v>
      </c>
      <c r="N20" s="14" t="s">
        <v>171</v>
      </c>
      <c r="O20" s="27"/>
    </row>
    <row r="21" spans="1:15" ht="15">
      <c r="A21" s="47" t="s">
        <v>42</v>
      </c>
      <c r="B21" s="37">
        <v>41.92</v>
      </c>
      <c r="C21" s="37">
        <v>48.34</v>
      </c>
      <c r="D21" s="38" t="s">
        <v>9</v>
      </c>
      <c r="E21" s="39" t="s">
        <v>48</v>
      </c>
      <c r="F21" s="40" t="s">
        <v>199</v>
      </c>
      <c r="G21" s="5">
        <v>2</v>
      </c>
      <c r="H21" s="19">
        <f t="shared" si="0"/>
        <v>33.838</v>
      </c>
      <c r="I21" s="10">
        <f t="shared" si="1"/>
        <v>386.72</v>
      </c>
      <c r="J21" s="42">
        <f>C21*650</f>
        <v>31421.000000000004</v>
      </c>
      <c r="K21" s="35">
        <f t="shared" si="3"/>
        <v>32321.000000000004</v>
      </c>
      <c r="L21" s="42">
        <f>K21+2500</f>
        <v>34821</v>
      </c>
      <c r="M21" s="49">
        <f t="shared" si="2"/>
        <v>650</v>
      </c>
      <c r="N21" s="14" t="s">
        <v>171</v>
      </c>
      <c r="O21" s="27"/>
    </row>
    <row r="22" spans="1:15" ht="15">
      <c r="A22" s="105" t="s">
        <v>49</v>
      </c>
      <c r="B22" s="85">
        <v>28.43</v>
      </c>
      <c r="C22" s="85">
        <v>32.79</v>
      </c>
      <c r="D22" s="197" t="s">
        <v>9</v>
      </c>
      <c r="E22" s="104" t="s">
        <v>32</v>
      </c>
      <c r="F22" s="93" t="s">
        <v>46</v>
      </c>
      <c r="G22" s="87">
        <v>2</v>
      </c>
      <c r="H22" s="99">
        <f t="shared" si="0"/>
        <v>22.953</v>
      </c>
      <c r="I22" s="98">
        <f t="shared" si="1"/>
        <v>262.32</v>
      </c>
      <c r="J22" s="89"/>
      <c r="K22" s="130"/>
      <c r="L22" s="89"/>
      <c r="M22" s="100"/>
      <c r="N22" s="101" t="s">
        <v>177</v>
      </c>
      <c r="O22" s="27"/>
    </row>
    <row r="23" spans="1:15" ht="15">
      <c r="A23" s="105" t="s">
        <v>50</v>
      </c>
      <c r="B23" s="85">
        <v>28.1</v>
      </c>
      <c r="C23" s="85">
        <v>32.53</v>
      </c>
      <c r="D23" s="197" t="s">
        <v>9</v>
      </c>
      <c r="E23" s="104" t="s">
        <v>32</v>
      </c>
      <c r="F23" s="93" t="s">
        <v>46</v>
      </c>
      <c r="G23" s="87">
        <v>3</v>
      </c>
      <c r="H23" s="99">
        <f t="shared" si="0"/>
        <v>22.771</v>
      </c>
      <c r="I23" s="98">
        <f t="shared" si="1"/>
        <v>260.24</v>
      </c>
      <c r="J23" s="89"/>
      <c r="K23" s="130"/>
      <c r="L23" s="89"/>
      <c r="M23" s="100"/>
      <c r="N23" s="101" t="s">
        <v>177</v>
      </c>
      <c r="O23" s="27"/>
    </row>
    <row r="24" spans="1:15" ht="15">
      <c r="A24" s="46" t="s">
        <v>51</v>
      </c>
      <c r="B24" s="37">
        <v>50.51</v>
      </c>
      <c r="C24" s="37">
        <v>58.48</v>
      </c>
      <c r="D24" s="38" t="s">
        <v>16</v>
      </c>
      <c r="E24" s="39" t="s">
        <v>14</v>
      </c>
      <c r="F24" s="40" t="s">
        <v>181</v>
      </c>
      <c r="G24" s="5">
        <v>3</v>
      </c>
      <c r="H24" s="19">
        <f t="shared" si="0"/>
        <v>40.93599999999999</v>
      </c>
      <c r="I24" s="10">
        <f t="shared" si="1"/>
        <v>467.84</v>
      </c>
      <c r="J24" s="42">
        <f>C24*780</f>
        <v>45614.399999999994</v>
      </c>
      <c r="K24" s="35">
        <f>J24+900</f>
        <v>46514.399999999994</v>
      </c>
      <c r="L24" s="42">
        <f>K24+3500</f>
        <v>50014.399999999994</v>
      </c>
      <c r="M24" s="49">
        <f>J24/C24</f>
        <v>779.9999999999999</v>
      </c>
      <c r="N24" s="14" t="s">
        <v>171</v>
      </c>
      <c r="O24" s="27"/>
    </row>
    <row r="25" spans="1:15" ht="15">
      <c r="A25" s="46" t="s">
        <v>52</v>
      </c>
      <c r="B25" s="37">
        <v>58.98</v>
      </c>
      <c r="C25" s="37">
        <v>68.29</v>
      </c>
      <c r="D25" s="38" t="s">
        <v>16</v>
      </c>
      <c r="E25" s="39" t="s">
        <v>14</v>
      </c>
      <c r="F25" s="40" t="s">
        <v>182</v>
      </c>
      <c r="G25" s="201">
        <v>3</v>
      </c>
      <c r="H25" s="19">
        <f t="shared" si="0"/>
        <v>47.803000000000004</v>
      </c>
      <c r="I25" s="10">
        <f t="shared" si="1"/>
        <v>546.32</v>
      </c>
      <c r="J25" s="42">
        <f>C25*780</f>
        <v>53266.200000000004</v>
      </c>
      <c r="K25" s="35">
        <f t="shared" si="3"/>
        <v>54166.200000000004</v>
      </c>
      <c r="L25" s="42">
        <f>K25+3500</f>
        <v>57666.200000000004</v>
      </c>
      <c r="M25" s="49">
        <f t="shared" si="2"/>
        <v>780</v>
      </c>
      <c r="N25" s="14" t="s">
        <v>171</v>
      </c>
      <c r="O25" s="27"/>
    </row>
    <row r="26" spans="1:15" ht="15">
      <c r="A26" s="18" t="s">
        <v>53</v>
      </c>
      <c r="B26" s="20">
        <v>34.73</v>
      </c>
      <c r="C26" s="37">
        <v>40.05</v>
      </c>
      <c r="D26" s="12" t="s">
        <v>9</v>
      </c>
      <c r="E26" s="21" t="s">
        <v>10</v>
      </c>
      <c r="F26" s="1" t="s">
        <v>47</v>
      </c>
      <c r="G26" s="13">
        <v>3</v>
      </c>
      <c r="H26" s="3">
        <f t="shared" si="0"/>
        <v>28.034999999999997</v>
      </c>
      <c r="I26" s="9">
        <f t="shared" si="1"/>
        <v>320.4</v>
      </c>
      <c r="J26" s="23">
        <f>C26*700</f>
        <v>28034.999999999996</v>
      </c>
      <c r="K26" s="35">
        <f t="shared" si="3"/>
        <v>28934.999999999996</v>
      </c>
      <c r="L26" s="23">
        <f>K26+3000</f>
        <v>31934.999999999996</v>
      </c>
      <c r="M26" s="2">
        <f t="shared" si="2"/>
        <v>700</v>
      </c>
      <c r="N26" s="14" t="s">
        <v>171</v>
      </c>
      <c r="O26" s="27"/>
    </row>
    <row r="27" spans="1:15" ht="15">
      <c r="A27" s="46" t="s">
        <v>54</v>
      </c>
      <c r="B27" s="37">
        <v>34.55</v>
      </c>
      <c r="C27" s="37">
        <v>39.84</v>
      </c>
      <c r="D27" s="38" t="s">
        <v>9</v>
      </c>
      <c r="E27" s="39" t="s">
        <v>10</v>
      </c>
      <c r="F27" s="40" t="s">
        <v>47</v>
      </c>
      <c r="G27" s="5">
        <v>3</v>
      </c>
      <c r="H27" s="19">
        <f t="shared" si="0"/>
        <v>27.888</v>
      </c>
      <c r="I27" s="10">
        <f t="shared" si="1"/>
        <v>318.72</v>
      </c>
      <c r="J27" s="42">
        <f>C27*700</f>
        <v>27888.000000000004</v>
      </c>
      <c r="K27" s="35">
        <f t="shared" si="3"/>
        <v>28788.000000000004</v>
      </c>
      <c r="L27" s="42">
        <f>K27+3000</f>
        <v>31788.000000000004</v>
      </c>
      <c r="M27" s="49">
        <f t="shared" si="2"/>
        <v>700</v>
      </c>
      <c r="N27" s="14" t="s">
        <v>171</v>
      </c>
      <c r="O27" s="27"/>
    </row>
    <row r="28" spans="1:15" ht="15">
      <c r="A28" s="18" t="s">
        <v>55</v>
      </c>
      <c r="B28" s="20">
        <v>38.4</v>
      </c>
      <c r="C28" s="37">
        <v>44.28</v>
      </c>
      <c r="D28" s="12" t="s">
        <v>9</v>
      </c>
      <c r="E28" s="21" t="s">
        <v>10</v>
      </c>
      <c r="F28" s="1" t="s">
        <v>58</v>
      </c>
      <c r="G28" s="13">
        <v>2</v>
      </c>
      <c r="H28" s="3">
        <f t="shared" si="0"/>
        <v>30.996</v>
      </c>
      <c r="I28" s="9">
        <f t="shared" si="1"/>
        <v>354.24</v>
      </c>
      <c r="J28" s="23">
        <f>C28*700</f>
        <v>30996</v>
      </c>
      <c r="K28" s="35">
        <f t="shared" si="3"/>
        <v>31896</v>
      </c>
      <c r="L28" s="23">
        <f>K28+3000</f>
        <v>34896</v>
      </c>
      <c r="M28" s="2">
        <f t="shared" si="2"/>
        <v>700</v>
      </c>
      <c r="N28" s="14" t="s">
        <v>171</v>
      </c>
      <c r="O28" s="27"/>
    </row>
    <row r="29" spans="1:15" ht="15">
      <c r="A29" s="46" t="s">
        <v>56</v>
      </c>
      <c r="B29" s="37">
        <v>41.92</v>
      </c>
      <c r="C29" s="37">
        <v>48.34</v>
      </c>
      <c r="D29" s="38" t="s">
        <v>9</v>
      </c>
      <c r="E29" s="39" t="s">
        <v>48</v>
      </c>
      <c r="F29" s="40" t="s">
        <v>184</v>
      </c>
      <c r="G29" s="5">
        <v>3</v>
      </c>
      <c r="H29" s="19">
        <f>C29*0.7</f>
        <v>33.838</v>
      </c>
      <c r="I29" s="10">
        <f t="shared" si="1"/>
        <v>386.72</v>
      </c>
      <c r="J29" s="42">
        <f>C29*700</f>
        <v>33838</v>
      </c>
      <c r="K29" s="35">
        <f t="shared" si="3"/>
        <v>34738</v>
      </c>
      <c r="L29" s="42">
        <f>K29+3000</f>
        <v>37738</v>
      </c>
      <c r="M29" s="49">
        <f t="shared" si="2"/>
        <v>700</v>
      </c>
      <c r="N29" s="14" t="s">
        <v>171</v>
      </c>
      <c r="O29" s="27"/>
    </row>
    <row r="30" spans="1:15" ht="15">
      <c r="A30" s="144" t="s">
        <v>59</v>
      </c>
      <c r="B30" s="188">
        <v>28.43</v>
      </c>
      <c r="C30" s="85">
        <v>32.79</v>
      </c>
      <c r="D30" s="146" t="s">
        <v>9</v>
      </c>
      <c r="E30" s="147" t="s">
        <v>32</v>
      </c>
      <c r="F30" s="145" t="s">
        <v>46</v>
      </c>
      <c r="G30" s="148">
        <v>4</v>
      </c>
      <c r="H30" s="149">
        <f aca="true" t="shared" si="4" ref="H30:H40">C30*0.7</f>
        <v>22.953</v>
      </c>
      <c r="I30" s="150">
        <f t="shared" si="1"/>
        <v>262.32</v>
      </c>
      <c r="J30" s="151"/>
      <c r="K30" s="130"/>
      <c r="L30" s="151"/>
      <c r="M30" s="152"/>
      <c r="N30" s="101" t="s">
        <v>177</v>
      </c>
      <c r="O30" s="27"/>
    </row>
    <row r="31" spans="1:15" ht="15.75" customHeight="1">
      <c r="A31" s="45" t="s">
        <v>60</v>
      </c>
      <c r="B31" s="37">
        <v>28.39</v>
      </c>
      <c r="C31" s="37">
        <v>32.87</v>
      </c>
      <c r="D31" s="16" t="s">
        <v>9</v>
      </c>
      <c r="E31" s="39" t="s">
        <v>13</v>
      </c>
      <c r="F31" s="191" t="s">
        <v>46</v>
      </c>
      <c r="G31" s="5">
        <v>4</v>
      </c>
      <c r="H31" s="19">
        <f t="shared" si="4"/>
        <v>23.008999999999997</v>
      </c>
      <c r="I31" s="10">
        <f t="shared" si="1"/>
        <v>262.96</v>
      </c>
      <c r="J31" s="42">
        <f>C31*750</f>
        <v>24652.499999999996</v>
      </c>
      <c r="K31" s="35">
        <f t="shared" si="3"/>
        <v>25552.499999999996</v>
      </c>
      <c r="L31" s="42">
        <f>K31+3500</f>
        <v>29052.499999999996</v>
      </c>
      <c r="M31" s="49">
        <f t="shared" si="2"/>
        <v>750</v>
      </c>
      <c r="N31" s="14" t="s">
        <v>171</v>
      </c>
      <c r="O31" s="27"/>
    </row>
    <row r="32" spans="1:15" ht="16.5" customHeight="1">
      <c r="A32" s="28" t="s">
        <v>61</v>
      </c>
      <c r="B32" s="210">
        <v>55.04</v>
      </c>
      <c r="C32" s="37">
        <v>63.73</v>
      </c>
      <c r="D32" s="211" t="s">
        <v>16</v>
      </c>
      <c r="E32" s="212" t="s">
        <v>191</v>
      </c>
      <c r="F32" s="213" t="s">
        <v>193</v>
      </c>
      <c r="G32" s="214">
        <v>4</v>
      </c>
      <c r="H32" s="3">
        <f t="shared" si="4"/>
        <v>44.611</v>
      </c>
      <c r="I32" s="9">
        <f t="shared" si="1"/>
        <v>509.84</v>
      </c>
      <c r="J32" s="23">
        <f>C32*750</f>
        <v>47797.5</v>
      </c>
      <c r="K32" s="35">
        <f>J32+900</f>
        <v>48697.5</v>
      </c>
      <c r="L32" s="23">
        <f>K32+3000</f>
        <v>51697.5</v>
      </c>
      <c r="M32" s="49">
        <f t="shared" si="2"/>
        <v>750</v>
      </c>
      <c r="N32" s="14" t="s">
        <v>171</v>
      </c>
      <c r="O32" s="27"/>
    </row>
    <row r="33" spans="1:15" ht="15.75" customHeight="1">
      <c r="A33" s="45" t="s">
        <v>62</v>
      </c>
      <c r="B33" s="37">
        <v>34.9</v>
      </c>
      <c r="C33" s="37">
        <v>40.25</v>
      </c>
      <c r="D33" s="16" t="s">
        <v>9</v>
      </c>
      <c r="E33" s="39" t="s">
        <v>198</v>
      </c>
      <c r="F33" s="191" t="s">
        <v>47</v>
      </c>
      <c r="G33" s="5">
        <v>4</v>
      </c>
      <c r="H33" s="19">
        <f t="shared" si="4"/>
        <v>28.174999999999997</v>
      </c>
      <c r="I33" s="10">
        <f t="shared" si="1"/>
        <v>322</v>
      </c>
      <c r="J33" s="42">
        <f>C33*750</f>
        <v>30187.5</v>
      </c>
      <c r="K33" s="35">
        <f t="shared" si="3"/>
        <v>31087.5</v>
      </c>
      <c r="L33" s="42">
        <f>K33+2500</f>
        <v>33587.5</v>
      </c>
      <c r="M33" s="49">
        <f t="shared" si="2"/>
        <v>750</v>
      </c>
      <c r="N33" s="14" t="s">
        <v>171</v>
      </c>
      <c r="O33" s="27"/>
    </row>
    <row r="34" spans="1:15" ht="15">
      <c r="A34" s="28" t="s">
        <v>63</v>
      </c>
      <c r="B34" s="20">
        <v>34.55</v>
      </c>
      <c r="C34" s="37">
        <v>39.84</v>
      </c>
      <c r="D34" s="185" t="s">
        <v>9</v>
      </c>
      <c r="E34" s="21" t="s">
        <v>198</v>
      </c>
      <c r="F34" s="186" t="s">
        <v>58</v>
      </c>
      <c r="G34" s="13">
        <v>3</v>
      </c>
      <c r="H34" s="3">
        <f t="shared" si="4"/>
        <v>27.888</v>
      </c>
      <c r="I34" s="9">
        <f t="shared" si="1"/>
        <v>318.72</v>
      </c>
      <c r="J34" s="23">
        <f>C34*750</f>
        <v>29880.000000000004</v>
      </c>
      <c r="K34" s="35">
        <f t="shared" si="3"/>
        <v>30780.000000000004</v>
      </c>
      <c r="L34" s="23">
        <f>K34+2500</f>
        <v>33280</v>
      </c>
      <c r="M34" s="2">
        <f t="shared" si="2"/>
        <v>750</v>
      </c>
      <c r="N34" s="14" t="s">
        <v>171</v>
      </c>
      <c r="O34" s="27"/>
    </row>
    <row r="35" spans="1:15" ht="15">
      <c r="A35" s="46" t="s">
        <v>64</v>
      </c>
      <c r="B35" s="37">
        <v>38.4</v>
      </c>
      <c r="C35" s="37">
        <v>44.28</v>
      </c>
      <c r="D35" s="16" t="s">
        <v>9</v>
      </c>
      <c r="E35" s="39" t="s">
        <v>48</v>
      </c>
      <c r="F35" s="191" t="s">
        <v>57</v>
      </c>
      <c r="G35" s="5">
        <v>4</v>
      </c>
      <c r="H35" s="19">
        <f t="shared" si="4"/>
        <v>30.996</v>
      </c>
      <c r="I35" s="10">
        <f t="shared" si="1"/>
        <v>354.24</v>
      </c>
      <c r="J35" s="42">
        <f>C35*700</f>
        <v>30996</v>
      </c>
      <c r="K35" s="35">
        <f t="shared" si="3"/>
        <v>31896</v>
      </c>
      <c r="L35" s="42">
        <f>K35+2500</f>
        <v>34396</v>
      </c>
      <c r="M35" s="49">
        <f t="shared" si="2"/>
        <v>700</v>
      </c>
      <c r="N35" s="14" t="s">
        <v>171</v>
      </c>
      <c r="O35" s="27"/>
    </row>
    <row r="36" spans="1:15" ht="15.75" customHeight="1">
      <c r="A36" s="18" t="s">
        <v>65</v>
      </c>
      <c r="B36" s="20">
        <v>41.93</v>
      </c>
      <c r="C36" s="37">
        <v>48.35</v>
      </c>
      <c r="D36" s="185" t="s">
        <v>9</v>
      </c>
      <c r="E36" s="21" t="s">
        <v>32</v>
      </c>
      <c r="F36" s="186" t="s">
        <v>57</v>
      </c>
      <c r="G36" s="13">
        <v>5</v>
      </c>
      <c r="H36" s="3">
        <f t="shared" si="4"/>
        <v>33.845</v>
      </c>
      <c r="I36" s="9">
        <f t="shared" si="1"/>
        <v>386.8</v>
      </c>
      <c r="J36" s="23">
        <f>C36*700</f>
        <v>33845</v>
      </c>
      <c r="K36" s="34">
        <f>J36+900</f>
        <v>34745</v>
      </c>
      <c r="L36" s="23">
        <f>K36+3000</f>
        <v>37745</v>
      </c>
      <c r="M36" s="2">
        <f t="shared" si="2"/>
        <v>700</v>
      </c>
      <c r="N36" s="14" t="s">
        <v>171</v>
      </c>
      <c r="O36" s="27"/>
    </row>
    <row r="37" spans="1:16" ht="15">
      <c r="A37" s="105" t="s">
        <v>66</v>
      </c>
      <c r="B37" s="85">
        <v>28.43</v>
      </c>
      <c r="C37" s="85">
        <v>32.79</v>
      </c>
      <c r="D37" s="94" t="s">
        <v>9</v>
      </c>
      <c r="E37" s="104" t="s">
        <v>32</v>
      </c>
      <c r="F37" s="184" t="s">
        <v>71</v>
      </c>
      <c r="G37" s="87">
        <v>5</v>
      </c>
      <c r="H37" s="99">
        <f t="shared" si="4"/>
        <v>22.953</v>
      </c>
      <c r="I37" s="98">
        <f t="shared" si="1"/>
        <v>262.32</v>
      </c>
      <c r="J37" s="89"/>
      <c r="K37" s="157"/>
      <c r="L37" s="89"/>
      <c r="M37" s="100"/>
      <c r="N37" s="101" t="s">
        <v>177</v>
      </c>
      <c r="O37" s="27"/>
      <c r="P37" s="27"/>
    </row>
    <row r="38" spans="1:15" ht="15">
      <c r="A38" s="144" t="s">
        <v>67</v>
      </c>
      <c r="B38" s="189">
        <v>61.89</v>
      </c>
      <c r="C38" s="85">
        <v>71.37</v>
      </c>
      <c r="D38" s="190" t="s">
        <v>16</v>
      </c>
      <c r="E38" s="153" t="s">
        <v>192</v>
      </c>
      <c r="F38" s="192" t="s">
        <v>194</v>
      </c>
      <c r="G38" s="154">
        <v>5</v>
      </c>
      <c r="H38" s="155">
        <f t="shared" si="4"/>
        <v>49.959</v>
      </c>
      <c r="I38" s="156">
        <f t="shared" si="1"/>
        <v>570.96</v>
      </c>
      <c r="J38" s="157"/>
      <c r="K38" s="130"/>
      <c r="L38" s="157"/>
      <c r="M38" s="130"/>
      <c r="N38" s="101" t="s">
        <v>177</v>
      </c>
      <c r="O38" s="27"/>
    </row>
    <row r="39" spans="1:15" ht="15">
      <c r="A39" s="193" t="s">
        <v>68</v>
      </c>
      <c r="B39" s="85">
        <v>28.25</v>
      </c>
      <c r="C39" s="85">
        <v>32.58</v>
      </c>
      <c r="D39" s="94" t="s">
        <v>9</v>
      </c>
      <c r="E39" s="104" t="s">
        <v>10</v>
      </c>
      <c r="F39" s="184" t="s">
        <v>183</v>
      </c>
      <c r="G39" s="148">
        <v>5</v>
      </c>
      <c r="H39" s="149">
        <f t="shared" si="4"/>
        <v>22.805999999999997</v>
      </c>
      <c r="I39" s="150">
        <f t="shared" si="1"/>
        <v>260.64</v>
      </c>
      <c r="J39" s="151"/>
      <c r="K39" s="194"/>
      <c r="L39" s="151"/>
      <c r="M39" s="196"/>
      <c r="N39" s="195" t="s">
        <v>177</v>
      </c>
      <c r="O39" s="27"/>
    </row>
    <row r="40" spans="1:16" ht="15.75" thickBot="1">
      <c r="A40" s="216" t="s">
        <v>190</v>
      </c>
      <c r="B40" s="176">
        <v>31.39</v>
      </c>
      <c r="C40" s="176">
        <v>36.2</v>
      </c>
      <c r="D40" s="177" t="s">
        <v>9</v>
      </c>
      <c r="E40" s="178" t="s">
        <v>70</v>
      </c>
      <c r="F40" s="179" t="s">
        <v>183</v>
      </c>
      <c r="G40" s="180">
        <v>5</v>
      </c>
      <c r="H40" s="181">
        <f t="shared" si="4"/>
        <v>25.34</v>
      </c>
      <c r="I40" s="182">
        <f t="shared" si="1"/>
        <v>289.6</v>
      </c>
      <c r="J40" s="67">
        <f>C40*720</f>
        <v>26064.000000000004</v>
      </c>
      <c r="K40" s="67">
        <f>J40+900</f>
        <v>26964.000000000004</v>
      </c>
      <c r="L40" s="67">
        <f>K40+3000</f>
        <v>29964.000000000004</v>
      </c>
      <c r="M40" s="183">
        <f>J40/C40</f>
        <v>720</v>
      </c>
      <c r="N40" s="165" t="s">
        <v>171</v>
      </c>
      <c r="O40" s="27"/>
      <c r="P40" s="27"/>
    </row>
    <row r="41" spans="1:15" ht="15">
      <c r="A41" s="50" t="s">
        <v>72</v>
      </c>
      <c r="B41" s="52">
        <v>212.44</v>
      </c>
      <c r="C41" s="55">
        <v>248.25</v>
      </c>
      <c r="D41" s="56" t="s">
        <v>175</v>
      </c>
      <c r="E41" s="59"/>
      <c r="F41" s="52"/>
      <c r="G41" s="63">
        <v>0</v>
      </c>
      <c r="H41" s="15"/>
      <c r="I41" s="65">
        <f>C41*8</f>
        <v>1986</v>
      </c>
      <c r="J41" s="66">
        <f>C41*520</f>
        <v>129090</v>
      </c>
      <c r="K41" s="34">
        <f>J41</f>
        <v>129090</v>
      </c>
      <c r="L41" s="68">
        <f>K41</f>
        <v>129090</v>
      </c>
      <c r="M41" s="70">
        <f t="shared" si="2"/>
        <v>520</v>
      </c>
      <c r="N41" s="69" t="s">
        <v>171</v>
      </c>
      <c r="O41" s="27"/>
    </row>
    <row r="42" spans="1:15" ht="15">
      <c r="A42" s="106" t="s">
        <v>73</v>
      </c>
      <c r="B42" s="107">
        <v>36.88</v>
      </c>
      <c r="C42" s="108">
        <v>42.53</v>
      </c>
      <c r="D42" s="109" t="s">
        <v>176</v>
      </c>
      <c r="E42" s="110"/>
      <c r="F42" s="107"/>
      <c r="G42" s="111">
        <v>1</v>
      </c>
      <c r="H42" s="112"/>
      <c r="I42" s="113"/>
      <c r="J42" s="114"/>
      <c r="K42" s="115"/>
      <c r="L42" s="116"/>
      <c r="M42" s="117"/>
      <c r="N42" s="118" t="s">
        <v>172</v>
      </c>
      <c r="O42" s="27"/>
    </row>
    <row r="43" spans="1:15" ht="15">
      <c r="A43" s="51" t="s">
        <v>74</v>
      </c>
      <c r="B43" s="37">
        <v>68.6</v>
      </c>
      <c r="C43" s="40">
        <v>78.59</v>
      </c>
      <c r="D43" s="16" t="s">
        <v>20</v>
      </c>
      <c r="E43" s="60" t="s">
        <v>19</v>
      </c>
      <c r="F43" s="37" t="s">
        <v>152</v>
      </c>
      <c r="G43" s="19">
        <v>1</v>
      </c>
      <c r="H43" s="5">
        <f>C43*0.7</f>
        <v>55.013</v>
      </c>
      <c r="I43" s="41">
        <f aca="true" t="shared" si="5" ref="I43:I106">C43*8</f>
        <v>628.72</v>
      </c>
      <c r="J43" s="42">
        <f>C43*720</f>
        <v>56584.8</v>
      </c>
      <c r="K43" s="42">
        <f>J43+900</f>
        <v>57484.8</v>
      </c>
      <c r="L43" s="43">
        <f>K43+2000</f>
        <v>59484.8</v>
      </c>
      <c r="M43" s="71">
        <f>J43/C43</f>
        <v>720</v>
      </c>
      <c r="N43" s="44" t="s">
        <v>171</v>
      </c>
      <c r="O43" s="27"/>
    </row>
    <row r="44" spans="1:15" ht="15">
      <c r="A44" s="51" t="s">
        <v>75</v>
      </c>
      <c r="B44" s="37">
        <v>37.35</v>
      </c>
      <c r="C44" s="40">
        <v>43.07</v>
      </c>
      <c r="D44" s="16" t="s">
        <v>9</v>
      </c>
      <c r="E44" s="60" t="s">
        <v>12</v>
      </c>
      <c r="F44" s="37" t="s">
        <v>153</v>
      </c>
      <c r="G44" s="19">
        <v>1</v>
      </c>
      <c r="H44" s="5">
        <f>C44*0.7</f>
        <v>30.148999999999997</v>
      </c>
      <c r="I44" s="41">
        <f t="shared" si="5"/>
        <v>344.56</v>
      </c>
      <c r="J44" s="42">
        <f>C44*630</f>
        <v>27134.1</v>
      </c>
      <c r="K44" s="42">
        <f aca="true" t="shared" si="6" ref="K44:K75">J44+900</f>
        <v>28034.1</v>
      </c>
      <c r="L44" s="43">
        <f>K44+2000</f>
        <v>30034.1</v>
      </c>
      <c r="M44" s="71">
        <f aca="true" t="shared" si="7" ref="M44:M106">J44/C44</f>
        <v>630</v>
      </c>
      <c r="N44" s="44" t="s">
        <v>171</v>
      </c>
      <c r="O44" s="27"/>
    </row>
    <row r="45" spans="1:15" ht="15">
      <c r="A45" s="51" t="s">
        <v>76</v>
      </c>
      <c r="B45" s="37">
        <v>36.79</v>
      </c>
      <c r="C45" s="40">
        <v>42.15</v>
      </c>
      <c r="D45" s="16" t="s">
        <v>16</v>
      </c>
      <c r="E45" s="60" t="s">
        <v>13</v>
      </c>
      <c r="F45" s="37" t="s">
        <v>45</v>
      </c>
      <c r="G45" s="19">
        <v>1</v>
      </c>
      <c r="H45" s="5">
        <f>C45*0.7</f>
        <v>29.504999999999995</v>
      </c>
      <c r="I45" s="41">
        <f t="shared" si="5"/>
        <v>337.2</v>
      </c>
      <c r="J45" s="42">
        <f>C45*630</f>
        <v>26554.5</v>
      </c>
      <c r="K45" s="42">
        <f>J45+900</f>
        <v>27454.5</v>
      </c>
      <c r="L45" s="43">
        <f>K45+2000</f>
        <v>29454.5</v>
      </c>
      <c r="M45" s="71">
        <f t="shared" si="7"/>
        <v>630</v>
      </c>
      <c r="N45" s="44" t="s">
        <v>171</v>
      </c>
      <c r="O45" s="27"/>
    </row>
    <row r="46" spans="1:15" ht="15">
      <c r="A46" s="82" t="s">
        <v>77</v>
      </c>
      <c r="B46" s="85">
        <v>49.26</v>
      </c>
      <c r="C46" s="93">
        <v>56.43</v>
      </c>
      <c r="D46" s="94" t="s">
        <v>16</v>
      </c>
      <c r="E46" s="95" t="s">
        <v>13</v>
      </c>
      <c r="F46" s="85" t="s">
        <v>154</v>
      </c>
      <c r="G46" s="99">
        <v>1</v>
      </c>
      <c r="H46" s="87">
        <f>C46*0.7</f>
        <v>39.501</v>
      </c>
      <c r="I46" s="88">
        <f t="shared" si="5"/>
        <v>451.44</v>
      </c>
      <c r="J46" s="89"/>
      <c r="K46" s="89"/>
      <c r="L46" s="90"/>
      <c r="M46" s="91"/>
      <c r="N46" s="92" t="s">
        <v>177</v>
      </c>
      <c r="O46" s="27"/>
    </row>
    <row r="47" spans="1:15" ht="15">
      <c r="A47" s="51" t="s">
        <v>78</v>
      </c>
      <c r="B47" s="37">
        <v>37.43</v>
      </c>
      <c r="C47" s="40">
        <v>43.17</v>
      </c>
      <c r="D47" s="16" t="s">
        <v>9</v>
      </c>
      <c r="E47" s="60" t="s">
        <v>17</v>
      </c>
      <c r="F47" s="37" t="s">
        <v>155</v>
      </c>
      <c r="G47" s="19">
        <v>1</v>
      </c>
      <c r="H47" s="5">
        <f aca="true" t="shared" si="8" ref="H47:H110">C47*0.7</f>
        <v>30.218999999999998</v>
      </c>
      <c r="I47" s="41">
        <f t="shared" si="5"/>
        <v>345.36</v>
      </c>
      <c r="J47" s="42">
        <f>C47*650</f>
        <v>28060.5</v>
      </c>
      <c r="K47" s="42">
        <f t="shared" si="6"/>
        <v>28960.5</v>
      </c>
      <c r="L47" s="43">
        <f>K47+2000</f>
        <v>30960.5</v>
      </c>
      <c r="M47" s="71">
        <f t="shared" si="7"/>
        <v>650</v>
      </c>
      <c r="N47" s="44" t="s">
        <v>171</v>
      </c>
      <c r="O47" s="27"/>
    </row>
    <row r="48" spans="1:15" ht="15">
      <c r="A48" s="51" t="s">
        <v>79</v>
      </c>
      <c r="B48" s="37">
        <v>36.42</v>
      </c>
      <c r="C48" s="40">
        <v>42</v>
      </c>
      <c r="D48" s="16" t="s">
        <v>9</v>
      </c>
      <c r="E48" s="60" t="s">
        <v>17</v>
      </c>
      <c r="F48" s="37" t="s">
        <v>156</v>
      </c>
      <c r="G48" s="19">
        <v>2</v>
      </c>
      <c r="H48" s="5">
        <f t="shared" si="8"/>
        <v>29.4</v>
      </c>
      <c r="I48" s="41">
        <f t="shared" si="5"/>
        <v>336</v>
      </c>
      <c r="J48" s="42">
        <f>C48*650</f>
        <v>27300</v>
      </c>
      <c r="K48" s="42">
        <f t="shared" si="6"/>
        <v>28200</v>
      </c>
      <c r="L48" s="43">
        <f>K48+2000</f>
        <v>30200</v>
      </c>
      <c r="M48" s="71">
        <f t="shared" si="7"/>
        <v>650</v>
      </c>
      <c r="N48" s="44" t="s">
        <v>171</v>
      </c>
      <c r="O48" s="27"/>
    </row>
    <row r="49" spans="1:15" ht="15">
      <c r="A49" s="51" t="s">
        <v>80</v>
      </c>
      <c r="B49" s="37">
        <v>32.85</v>
      </c>
      <c r="C49" s="40">
        <v>37.88</v>
      </c>
      <c r="D49" s="16" t="s">
        <v>9</v>
      </c>
      <c r="E49" s="60" t="s">
        <v>13</v>
      </c>
      <c r="F49" s="37" t="s">
        <v>156</v>
      </c>
      <c r="G49" s="19">
        <v>2</v>
      </c>
      <c r="H49" s="5">
        <f t="shared" si="8"/>
        <v>26.516000000000002</v>
      </c>
      <c r="I49" s="41">
        <f t="shared" si="5"/>
        <v>303.04</v>
      </c>
      <c r="J49" s="42">
        <f>C49*650</f>
        <v>24622</v>
      </c>
      <c r="K49" s="42">
        <f>J49+900</f>
        <v>25522</v>
      </c>
      <c r="L49" s="43">
        <f>K49+2000</f>
        <v>27522</v>
      </c>
      <c r="M49" s="71">
        <f t="shared" si="7"/>
        <v>650</v>
      </c>
      <c r="N49" s="44" t="s">
        <v>177</v>
      </c>
      <c r="O49" s="27"/>
    </row>
    <row r="50" spans="1:15" ht="15">
      <c r="A50" s="51" t="s">
        <v>185</v>
      </c>
      <c r="B50" s="37">
        <v>45.62</v>
      </c>
      <c r="C50" s="40">
        <v>52.82</v>
      </c>
      <c r="D50" s="16" t="s">
        <v>16</v>
      </c>
      <c r="E50" s="60" t="s">
        <v>13</v>
      </c>
      <c r="F50" s="37" t="s">
        <v>157</v>
      </c>
      <c r="G50" s="19">
        <v>2</v>
      </c>
      <c r="H50" s="5">
        <f t="shared" si="8"/>
        <v>36.974</v>
      </c>
      <c r="I50" s="41">
        <f t="shared" si="5"/>
        <v>422.56</v>
      </c>
      <c r="J50" s="42">
        <f>C50*650</f>
        <v>34333</v>
      </c>
      <c r="K50" s="42">
        <f t="shared" si="6"/>
        <v>35233</v>
      </c>
      <c r="L50" s="43">
        <f>K50+3000</f>
        <v>38233</v>
      </c>
      <c r="M50" s="71">
        <f t="shared" si="7"/>
        <v>650</v>
      </c>
      <c r="N50" s="44" t="s">
        <v>171</v>
      </c>
      <c r="O50" s="27"/>
    </row>
    <row r="51" spans="1:15" ht="15">
      <c r="A51" s="51" t="s">
        <v>81</v>
      </c>
      <c r="B51" s="37">
        <v>84.91</v>
      </c>
      <c r="C51" s="40">
        <v>98.31</v>
      </c>
      <c r="D51" s="16" t="s">
        <v>20</v>
      </c>
      <c r="E51" s="60" t="s">
        <v>69</v>
      </c>
      <c r="F51" s="37" t="s">
        <v>200</v>
      </c>
      <c r="G51" s="19">
        <v>2</v>
      </c>
      <c r="H51" s="5">
        <f t="shared" si="8"/>
        <v>68.817</v>
      </c>
      <c r="I51" s="41">
        <f t="shared" si="5"/>
        <v>786.48</v>
      </c>
      <c r="J51" s="42">
        <f>C51*750</f>
        <v>73732.5</v>
      </c>
      <c r="K51" s="42">
        <f t="shared" si="6"/>
        <v>74632.5</v>
      </c>
      <c r="L51" s="43">
        <f>K51+4500</f>
        <v>79132.5</v>
      </c>
      <c r="M51" s="71">
        <f t="shared" si="7"/>
        <v>750</v>
      </c>
      <c r="N51" s="44" t="s">
        <v>171</v>
      </c>
      <c r="O51" s="27"/>
    </row>
    <row r="52" spans="1:15" ht="15">
      <c r="A52" s="51" t="s">
        <v>82</v>
      </c>
      <c r="B52" s="37">
        <v>29.07</v>
      </c>
      <c r="C52" s="40">
        <v>33.52</v>
      </c>
      <c r="D52" s="16" t="s">
        <v>9</v>
      </c>
      <c r="E52" s="60" t="s">
        <v>10</v>
      </c>
      <c r="F52" s="37" t="s">
        <v>158</v>
      </c>
      <c r="G52" s="19">
        <v>2</v>
      </c>
      <c r="H52" s="5">
        <f t="shared" si="8"/>
        <v>23.464000000000002</v>
      </c>
      <c r="I52" s="41">
        <f t="shared" si="5"/>
        <v>268.16</v>
      </c>
      <c r="J52" s="42">
        <f>C52*600</f>
        <v>20112.000000000004</v>
      </c>
      <c r="K52" s="42">
        <f t="shared" si="6"/>
        <v>21012.000000000004</v>
      </c>
      <c r="L52" s="43">
        <f>K52+2000</f>
        <v>23012.000000000004</v>
      </c>
      <c r="M52" s="71">
        <f t="shared" si="7"/>
        <v>600</v>
      </c>
      <c r="N52" s="44" t="s">
        <v>171</v>
      </c>
      <c r="O52" s="27"/>
    </row>
    <row r="53" spans="1:15" ht="15">
      <c r="A53" s="51" t="s">
        <v>83</v>
      </c>
      <c r="B53" s="37">
        <v>45.9</v>
      </c>
      <c r="C53" s="40">
        <v>53.14</v>
      </c>
      <c r="D53" s="16" t="s">
        <v>16</v>
      </c>
      <c r="E53" s="60" t="s">
        <v>14</v>
      </c>
      <c r="F53" s="37" t="s">
        <v>159</v>
      </c>
      <c r="G53" s="19">
        <v>2</v>
      </c>
      <c r="H53" s="5">
        <f t="shared" si="8"/>
        <v>37.198</v>
      </c>
      <c r="I53" s="41">
        <f t="shared" si="5"/>
        <v>425.12</v>
      </c>
      <c r="J53" s="42">
        <f>C53*780</f>
        <v>41449.2</v>
      </c>
      <c r="K53" s="42">
        <f t="shared" si="6"/>
        <v>42349.2</v>
      </c>
      <c r="L53" s="43">
        <f>K53+3000</f>
        <v>45349.2</v>
      </c>
      <c r="M53" s="71">
        <f t="shared" si="7"/>
        <v>779.9999999999999</v>
      </c>
      <c r="N53" s="44" t="s">
        <v>171</v>
      </c>
      <c r="O53" s="27"/>
    </row>
    <row r="54" spans="1:15" ht="15">
      <c r="A54" s="51" t="s">
        <v>84</v>
      </c>
      <c r="B54" s="37">
        <v>53.09</v>
      </c>
      <c r="C54" s="40">
        <v>61.47</v>
      </c>
      <c r="D54" s="16" t="s">
        <v>16</v>
      </c>
      <c r="E54" s="60" t="s">
        <v>14</v>
      </c>
      <c r="F54" s="37" t="s">
        <v>157</v>
      </c>
      <c r="G54" s="19">
        <v>2</v>
      </c>
      <c r="H54" s="5">
        <f t="shared" si="8"/>
        <v>43.028999999999996</v>
      </c>
      <c r="I54" s="41">
        <f t="shared" si="5"/>
        <v>491.76</v>
      </c>
      <c r="J54" s="42">
        <f>C54*780</f>
        <v>47946.6</v>
      </c>
      <c r="K54" s="42">
        <f t="shared" si="6"/>
        <v>48846.6</v>
      </c>
      <c r="L54" s="43">
        <f>K54+3000</f>
        <v>51846.6</v>
      </c>
      <c r="M54" s="71">
        <f t="shared" si="7"/>
        <v>780</v>
      </c>
      <c r="N54" s="44" t="s">
        <v>171</v>
      </c>
      <c r="O54" s="27"/>
    </row>
    <row r="55" spans="1:15" ht="15">
      <c r="A55" s="82" t="s">
        <v>85</v>
      </c>
      <c r="B55" s="85">
        <v>37.49</v>
      </c>
      <c r="C55" s="93">
        <v>43.41</v>
      </c>
      <c r="D55" s="198" t="s">
        <v>16</v>
      </c>
      <c r="E55" s="199" t="s">
        <v>15</v>
      </c>
      <c r="F55" s="85" t="s">
        <v>160</v>
      </c>
      <c r="G55" s="200">
        <v>1</v>
      </c>
      <c r="H55" s="87">
        <f t="shared" si="8"/>
        <v>30.386999999999997</v>
      </c>
      <c r="I55" s="88">
        <f t="shared" si="5"/>
        <v>347.28</v>
      </c>
      <c r="J55" s="89"/>
      <c r="K55" s="89"/>
      <c r="L55" s="90"/>
      <c r="M55" s="91"/>
      <c r="N55" s="92" t="s">
        <v>177</v>
      </c>
      <c r="O55" s="27"/>
    </row>
    <row r="56" spans="1:15" ht="15">
      <c r="A56" s="82" t="s">
        <v>86</v>
      </c>
      <c r="B56" s="187">
        <v>36.96</v>
      </c>
      <c r="C56" s="93">
        <v>42.79</v>
      </c>
      <c r="D56" s="198" t="s">
        <v>16</v>
      </c>
      <c r="E56" s="199" t="s">
        <v>18</v>
      </c>
      <c r="F56" s="187" t="s">
        <v>160</v>
      </c>
      <c r="G56" s="200">
        <v>1</v>
      </c>
      <c r="H56" s="87">
        <f t="shared" si="8"/>
        <v>29.952999999999996</v>
      </c>
      <c r="I56" s="88">
        <f t="shared" si="5"/>
        <v>342.32</v>
      </c>
      <c r="J56" s="89"/>
      <c r="K56" s="89"/>
      <c r="L56" s="90"/>
      <c r="M56" s="91"/>
      <c r="N56" s="92" t="s">
        <v>177</v>
      </c>
      <c r="O56" s="27"/>
    </row>
    <row r="57" spans="1:15" ht="15">
      <c r="A57" s="51" t="s">
        <v>87</v>
      </c>
      <c r="B57" s="37">
        <v>54.12</v>
      </c>
      <c r="C57" s="40">
        <v>62.66</v>
      </c>
      <c r="D57" s="16" t="s">
        <v>16</v>
      </c>
      <c r="E57" s="60" t="s">
        <v>17</v>
      </c>
      <c r="F57" s="37" t="s">
        <v>157</v>
      </c>
      <c r="G57" s="19">
        <v>2</v>
      </c>
      <c r="H57" s="5">
        <f t="shared" si="8"/>
        <v>43.861999999999995</v>
      </c>
      <c r="I57" s="41">
        <f t="shared" si="5"/>
        <v>501.28</v>
      </c>
      <c r="J57" s="42">
        <f>C57*650</f>
        <v>40729</v>
      </c>
      <c r="K57" s="42">
        <f t="shared" si="6"/>
        <v>41629</v>
      </c>
      <c r="L57" s="43">
        <f>K57+3000</f>
        <v>44629</v>
      </c>
      <c r="M57" s="71">
        <f t="shared" si="7"/>
        <v>650</v>
      </c>
      <c r="N57" s="44" t="s">
        <v>171</v>
      </c>
      <c r="O57" s="27"/>
    </row>
    <row r="58" spans="1:15" ht="15">
      <c r="A58" s="51" t="s">
        <v>88</v>
      </c>
      <c r="B58" s="37">
        <v>36.42</v>
      </c>
      <c r="C58" s="40">
        <v>42</v>
      </c>
      <c r="D58" s="16" t="s">
        <v>9</v>
      </c>
      <c r="E58" s="60" t="s">
        <v>17</v>
      </c>
      <c r="F58" s="37" t="s">
        <v>156</v>
      </c>
      <c r="G58" s="19">
        <v>3</v>
      </c>
      <c r="H58" s="5">
        <f t="shared" si="8"/>
        <v>29.4</v>
      </c>
      <c r="I58" s="41">
        <f t="shared" si="5"/>
        <v>336</v>
      </c>
      <c r="J58" s="42">
        <f>C58*650</f>
        <v>27300</v>
      </c>
      <c r="K58" s="42">
        <f t="shared" si="6"/>
        <v>28200</v>
      </c>
      <c r="L58" s="43">
        <f>K58+2000</f>
        <v>30200</v>
      </c>
      <c r="M58" s="71">
        <f t="shared" si="7"/>
        <v>650</v>
      </c>
      <c r="N58" s="44" t="s">
        <v>171</v>
      </c>
      <c r="O58" s="27"/>
    </row>
    <row r="59" spans="1:15" ht="15">
      <c r="A59" s="82" t="s">
        <v>89</v>
      </c>
      <c r="B59" s="85">
        <v>32.85</v>
      </c>
      <c r="C59" s="93">
        <v>37.88</v>
      </c>
      <c r="D59" s="94" t="s">
        <v>9</v>
      </c>
      <c r="E59" s="95" t="s">
        <v>31</v>
      </c>
      <c r="F59" s="85" t="s">
        <v>156</v>
      </c>
      <c r="G59" s="99">
        <v>3</v>
      </c>
      <c r="H59" s="87">
        <f t="shared" si="8"/>
        <v>26.516000000000002</v>
      </c>
      <c r="I59" s="88">
        <f t="shared" si="5"/>
        <v>303.04</v>
      </c>
      <c r="J59" s="89">
        <f>C59*520</f>
        <v>19697.600000000002</v>
      </c>
      <c r="K59" s="89">
        <f t="shared" si="6"/>
        <v>20597.600000000002</v>
      </c>
      <c r="L59" s="90">
        <f>K59+2000</f>
        <v>22597.600000000002</v>
      </c>
      <c r="M59" s="91">
        <f t="shared" si="7"/>
        <v>520</v>
      </c>
      <c r="N59" s="92" t="s">
        <v>174</v>
      </c>
      <c r="O59" s="27"/>
    </row>
    <row r="60" spans="1:15" ht="15">
      <c r="A60" s="82" t="s">
        <v>90</v>
      </c>
      <c r="B60" s="85">
        <v>45.62</v>
      </c>
      <c r="C60" s="93">
        <v>52.82</v>
      </c>
      <c r="D60" s="94" t="s">
        <v>16</v>
      </c>
      <c r="E60" s="95" t="s">
        <v>32</v>
      </c>
      <c r="F60" s="85" t="s">
        <v>157</v>
      </c>
      <c r="G60" s="99">
        <v>3</v>
      </c>
      <c r="H60" s="87">
        <f t="shared" si="8"/>
        <v>36.974</v>
      </c>
      <c r="I60" s="88">
        <f t="shared" si="5"/>
        <v>422.56</v>
      </c>
      <c r="J60" s="89"/>
      <c r="K60" s="89"/>
      <c r="L60" s="90"/>
      <c r="M60" s="91"/>
      <c r="N60" s="92" t="s">
        <v>177</v>
      </c>
      <c r="O60" s="27"/>
    </row>
    <row r="61" spans="1:15" ht="15">
      <c r="A61" s="51" t="s">
        <v>91</v>
      </c>
      <c r="B61" s="37">
        <v>84.91</v>
      </c>
      <c r="C61" s="40">
        <v>98.31</v>
      </c>
      <c r="D61" s="16" t="s">
        <v>20</v>
      </c>
      <c r="E61" s="60" t="s">
        <v>69</v>
      </c>
      <c r="F61" s="37" t="s">
        <v>200</v>
      </c>
      <c r="G61" s="19">
        <v>3</v>
      </c>
      <c r="H61" s="5">
        <f t="shared" si="8"/>
        <v>68.817</v>
      </c>
      <c r="I61" s="41">
        <f t="shared" si="5"/>
        <v>786.48</v>
      </c>
      <c r="J61" s="42">
        <f>C61*780</f>
        <v>76681.8</v>
      </c>
      <c r="K61" s="42">
        <f t="shared" si="6"/>
        <v>77581.8</v>
      </c>
      <c r="L61" s="43">
        <f>K61+4500</f>
        <v>82081.8</v>
      </c>
      <c r="M61" s="71">
        <f t="shared" si="7"/>
        <v>780</v>
      </c>
      <c r="N61" s="44" t="s">
        <v>171</v>
      </c>
      <c r="O61" s="27"/>
    </row>
    <row r="62" spans="1:15" ht="15">
      <c r="A62" s="51" t="s">
        <v>92</v>
      </c>
      <c r="B62" s="37">
        <v>29.09</v>
      </c>
      <c r="C62" s="40">
        <v>33.55</v>
      </c>
      <c r="D62" s="16" t="s">
        <v>9</v>
      </c>
      <c r="E62" s="60" t="s">
        <v>10</v>
      </c>
      <c r="F62" s="37" t="s">
        <v>158</v>
      </c>
      <c r="G62" s="19">
        <v>3</v>
      </c>
      <c r="H62" s="5">
        <f t="shared" si="8"/>
        <v>23.484999999999996</v>
      </c>
      <c r="I62" s="41">
        <f t="shared" si="5"/>
        <v>268.4</v>
      </c>
      <c r="J62" s="42">
        <f>C62*630</f>
        <v>21136.5</v>
      </c>
      <c r="K62" s="42">
        <f t="shared" si="6"/>
        <v>22036.5</v>
      </c>
      <c r="L62" s="43">
        <f>K62+2500</f>
        <v>24536.5</v>
      </c>
      <c r="M62" s="71">
        <f t="shared" si="7"/>
        <v>630</v>
      </c>
      <c r="N62" s="44" t="s">
        <v>171</v>
      </c>
      <c r="O62" s="27"/>
    </row>
    <row r="63" spans="1:15" ht="15">
      <c r="A63" s="51" t="s">
        <v>93</v>
      </c>
      <c r="B63" s="37">
        <v>45.9</v>
      </c>
      <c r="C63" s="40">
        <v>53.14</v>
      </c>
      <c r="D63" s="16" t="s">
        <v>16</v>
      </c>
      <c r="E63" s="60" t="s">
        <v>14</v>
      </c>
      <c r="F63" s="37" t="s">
        <v>159</v>
      </c>
      <c r="G63" s="19">
        <v>3</v>
      </c>
      <c r="H63" s="5">
        <f t="shared" si="8"/>
        <v>37.198</v>
      </c>
      <c r="I63" s="41">
        <f t="shared" si="5"/>
        <v>425.12</v>
      </c>
      <c r="J63" s="42">
        <f>C63*780</f>
        <v>41449.2</v>
      </c>
      <c r="K63" s="42">
        <f t="shared" si="6"/>
        <v>42349.2</v>
      </c>
      <c r="L63" s="43">
        <f>K63+3000</f>
        <v>45349.2</v>
      </c>
      <c r="M63" s="71">
        <f t="shared" si="7"/>
        <v>779.9999999999999</v>
      </c>
      <c r="N63" s="44" t="s">
        <v>171</v>
      </c>
      <c r="O63" s="27"/>
    </row>
    <row r="64" spans="1:15" ht="15">
      <c r="A64" s="51" t="s">
        <v>94</v>
      </c>
      <c r="B64" s="37">
        <v>53.09</v>
      </c>
      <c r="C64" s="40">
        <v>61.47</v>
      </c>
      <c r="D64" s="16" t="s">
        <v>16</v>
      </c>
      <c r="E64" s="60" t="s">
        <v>14</v>
      </c>
      <c r="F64" s="37" t="s">
        <v>157</v>
      </c>
      <c r="G64" s="19">
        <v>3</v>
      </c>
      <c r="H64" s="5">
        <f t="shared" si="8"/>
        <v>43.028999999999996</v>
      </c>
      <c r="I64" s="41">
        <f t="shared" si="5"/>
        <v>491.76</v>
      </c>
      <c r="J64" s="42">
        <f>C64*780</f>
        <v>47946.6</v>
      </c>
      <c r="K64" s="42">
        <f t="shared" si="6"/>
        <v>48846.6</v>
      </c>
      <c r="L64" s="43">
        <f>K64+3000</f>
        <v>51846.6</v>
      </c>
      <c r="M64" s="71">
        <f t="shared" si="7"/>
        <v>780</v>
      </c>
      <c r="N64" s="44" t="s">
        <v>171</v>
      </c>
      <c r="O64" s="27"/>
    </row>
    <row r="65" spans="1:15" ht="15">
      <c r="A65" s="51" t="s">
        <v>95</v>
      </c>
      <c r="B65" s="37">
        <v>47.09</v>
      </c>
      <c r="C65" s="40">
        <v>54.52</v>
      </c>
      <c r="D65" s="57" t="s">
        <v>16</v>
      </c>
      <c r="E65" s="61" t="s">
        <v>15</v>
      </c>
      <c r="F65" s="37" t="s">
        <v>157</v>
      </c>
      <c r="G65" s="19">
        <v>2</v>
      </c>
      <c r="H65" s="5">
        <f t="shared" si="8"/>
        <v>38.164</v>
      </c>
      <c r="I65" s="41">
        <f t="shared" si="5"/>
        <v>436.16</v>
      </c>
      <c r="J65" s="42">
        <f>C65*650</f>
        <v>35438</v>
      </c>
      <c r="K65" s="42">
        <f t="shared" si="6"/>
        <v>36338</v>
      </c>
      <c r="L65" s="43">
        <f>K65+3000</f>
        <v>39338</v>
      </c>
      <c r="M65" s="71">
        <f t="shared" si="7"/>
        <v>650</v>
      </c>
      <c r="N65" s="44" t="s">
        <v>171</v>
      </c>
      <c r="O65" s="27"/>
    </row>
    <row r="66" spans="1:15" ht="15">
      <c r="A66" s="51" t="s">
        <v>96</v>
      </c>
      <c r="B66" s="53">
        <v>46.23</v>
      </c>
      <c r="C66" s="40">
        <v>53.53</v>
      </c>
      <c r="D66" s="57" t="s">
        <v>16</v>
      </c>
      <c r="E66" s="61" t="s">
        <v>18</v>
      </c>
      <c r="F66" s="37" t="s">
        <v>157</v>
      </c>
      <c r="G66" s="19">
        <v>2</v>
      </c>
      <c r="H66" s="5">
        <f t="shared" si="8"/>
        <v>37.471</v>
      </c>
      <c r="I66" s="41">
        <f t="shared" si="5"/>
        <v>428.24</v>
      </c>
      <c r="J66" s="42">
        <f>C66*650</f>
        <v>34794.5</v>
      </c>
      <c r="K66" s="42">
        <f t="shared" si="6"/>
        <v>35694.5</v>
      </c>
      <c r="L66" s="43">
        <f>K66+3000</f>
        <v>38694.5</v>
      </c>
      <c r="M66" s="71">
        <f t="shared" si="7"/>
        <v>650</v>
      </c>
      <c r="N66" s="44" t="s">
        <v>171</v>
      </c>
      <c r="O66" s="27"/>
    </row>
    <row r="67" spans="1:15" ht="15">
      <c r="A67" s="51" t="s">
        <v>97</v>
      </c>
      <c r="B67" s="37">
        <v>54.12</v>
      </c>
      <c r="C67" s="40">
        <v>62.66</v>
      </c>
      <c r="D67" s="16" t="s">
        <v>16</v>
      </c>
      <c r="E67" s="60" t="s">
        <v>17</v>
      </c>
      <c r="F67" s="37" t="s">
        <v>157</v>
      </c>
      <c r="G67" s="19">
        <v>3</v>
      </c>
      <c r="H67" s="5">
        <f t="shared" si="8"/>
        <v>43.861999999999995</v>
      </c>
      <c r="I67" s="41">
        <f t="shared" si="5"/>
        <v>501.28</v>
      </c>
      <c r="J67" s="42">
        <f>C67*650</f>
        <v>40729</v>
      </c>
      <c r="K67" s="42">
        <f t="shared" si="6"/>
        <v>41629</v>
      </c>
      <c r="L67" s="43">
        <f>K67+3000</f>
        <v>44629</v>
      </c>
      <c r="M67" s="71">
        <f t="shared" si="7"/>
        <v>650</v>
      </c>
      <c r="N67" s="44" t="s">
        <v>171</v>
      </c>
      <c r="O67" s="27"/>
    </row>
    <row r="68" spans="1:15" ht="15">
      <c r="A68" s="51" t="s">
        <v>98</v>
      </c>
      <c r="B68" s="37">
        <v>36.42</v>
      </c>
      <c r="C68" s="40">
        <v>42</v>
      </c>
      <c r="D68" s="16" t="s">
        <v>9</v>
      </c>
      <c r="E68" s="60" t="s">
        <v>17</v>
      </c>
      <c r="F68" s="37" t="s">
        <v>156</v>
      </c>
      <c r="G68" s="19">
        <v>4</v>
      </c>
      <c r="H68" s="5">
        <f t="shared" si="8"/>
        <v>29.4</v>
      </c>
      <c r="I68" s="41">
        <f t="shared" si="5"/>
        <v>336</v>
      </c>
      <c r="J68" s="42">
        <f>C68*650</f>
        <v>27300</v>
      </c>
      <c r="K68" s="42">
        <f t="shared" si="6"/>
        <v>28200</v>
      </c>
      <c r="L68" s="43">
        <f>K68+2000</f>
        <v>30200</v>
      </c>
      <c r="M68" s="71">
        <f t="shared" si="7"/>
        <v>650</v>
      </c>
      <c r="N68" s="44" t="s">
        <v>171</v>
      </c>
      <c r="O68" s="27"/>
    </row>
    <row r="69" spans="1:15" ht="15">
      <c r="A69" s="82" t="s">
        <v>99</v>
      </c>
      <c r="B69" s="85">
        <v>32.85</v>
      </c>
      <c r="C69" s="93">
        <v>37.88</v>
      </c>
      <c r="D69" s="94" t="s">
        <v>9</v>
      </c>
      <c r="E69" s="95" t="s">
        <v>31</v>
      </c>
      <c r="F69" s="85" t="s">
        <v>156</v>
      </c>
      <c r="G69" s="99">
        <v>4</v>
      </c>
      <c r="H69" s="87">
        <f t="shared" si="8"/>
        <v>26.516000000000002</v>
      </c>
      <c r="I69" s="88">
        <f t="shared" si="5"/>
        <v>303.04</v>
      </c>
      <c r="J69" s="89">
        <f>C69*650</f>
        <v>24622</v>
      </c>
      <c r="K69" s="89">
        <f t="shared" si="6"/>
        <v>25522</v>
      </c>
      <c r="L69" s="90">
        <f>K69+2000</f>
        <v>27522</v>
      </c>
      <c r="M69" s="91">
        <f t="shared" si="7"/>
        <v>650</v>
      </c>
      <c r="N69" s="92" t="s">
        <v>174</v>
      </c>
      <c r="O69" s="27"/>
    </row>
    <row r="70" spans="1:15" ht="15">
      <c r="A70" s="82" t="s">
        <v>100</v>
      </c>
      <c r="B70" s="85">
        <v>63.45</v>
      </c>
      <c r="C70" s="93">
        <v>73.46</v>
      </c>
      <c r="D70" s="94" t="s">
        <v>16</v>
      </c>
      <c r="E70" s="175" t="s">
        <v>69</v>
      </c>
      <c r="F70" s="85" t="s">
        <v>161</v>
      </c>
      <c r="G70" s="99">
        <v>4</v>
      </c>
      <c r="H70" s="87">
        <f t="shared" si="8"/>
        <v>51.42199999999999</v>
      </c>
      <c r="I70" s="88">
        <f t="shared" si="5"/>
        <v>587.68</v>
      </c>
      <c r="J70" s="89"/>
      <c r="K70" s="89"/>
      <c r="L70" s="90"/>
      <c r="M70" s="91"/>
      <c r="N70" s="92" t="s">
        <v>177</v>
      </c>
      <c r="O70" s="27"/>
    </row>
    <row r="71" spans="1:15" ht="15">
      <c r="A71" s="82" t="s">
        <v>101</v>
      </c>
      <c r="B71" s="85">
        <v>66.16</v>
      </c>
      <c r="C71" s="93">
        <v>76.6</v>
      </c>
      <c r="D71" s="94" t="s">
        <v>16</v>
      </c>
      <c r="E71" s="95" t="s">
        <v>69</v>
      </c>
      <c r="F71" s="85" t="s">
        <v>162</v>
      </c>
      <c r="G71" s="99">
        <v>4</v>
      </c>
      <c r="H71" s="87">
        <f t="shared" si="8"/>
        <v>53.61999999999999</v>
      </c>
      <c r="I71" s="88">
        <f t="shared" si="5"/>
        <v>612.8</v>
      </c>
      <c r="J71" s="89"/>
      <c r="K71" s="89"/>
      <c r="L71" s="90"/>
      <c r="M71" s="91"/>
      <c r="N71" s="92" t="s">
        <v>177</v>
      </c>
      <c r="O71" s="27"/>
    </row>
    <row r="72" spans="1:15" ht="15">
      <c r="A72" s="82" t="s">
        <v>102</v>
      </c>
      <c r="B72" s="85">
        <v>45.9</v>
      </c>
      <c r="C72" s="93">
        <v>53.14</v>
      </c>
      <c r="D72" s="94" t="s">
        <v>16</v>
      </c>
      <c r="E72" s="95" t="s">
        <v>14</v>
      </c>
      <c r="F72" s="85" t="s">
        <v>159</v>
      </c>
      <c r="G72" s="99">
        <v>4</v>
      </c>
      <c r="H72" s="87">
        <f t="shared" si="8"/>
        <v>37.198</v>
      </c>
      <c r="I72" s="88">
        <f t="shared" si="5"/>
        <v>425.12</v>
      </c>
      <c r="J72" s="89"/>
      <c r="K72" s="89"/>
      <c r="L72" s="90"/>
      <c r="M72" s="91"/>
      <c r="N72" s="92" t="s">
        <v>177</v>
      </c>
      <c r="O72" s="27"/>
    </row>
    <row r="73" spans="1:15" ht="15">
      <c r="A73" s="82" t="s">
        <v>103</v>
      </c>
      <c r="B73" s="85">
        <v>53.09</v>
      </c>
      <c r="C73" s="93">
        <v>61.47</v>
      </c>
      <c r="D73" s="94" t="s">
        <v>16</v>
      </c>
      <c r="E73" s="95" t="s">
        <v>14</v>
      </c>
      <c r="F73" s="85" t="s">
        <v>157</v>
      </c>
      <c r="G73" s="86">
        <v>4</v>
      </c>
      <c r="H73" s="87">
        <f t="shared" si="8"/>
        <v>43.028999999999996</v>
      </c>
      <c r="I73" s="88">
        <f t="shared" si="5"/>
        <v>491.76</v>
      </c>
      <c r="J73" s="89"/>
      <c r="K73" s="89"/>
      <c r="L73" s="90"/>
      <c r="M73" s="91"/>
      <c r="N73" s="92" t="s">
        <v>177</v>
      </c>
      <c r="O73" s="27"/>
    </row>
    <row r="74" spans="1:15" ht="15">
      <c r="A74" s="51" t="s">
        <v>104</v>
      </c>
      <c r="B74" s="37">
        <v>47.09</v>
      </c>
      <c r="C74" s="40">
        <v>54.52</v>
      </c>
      <c r="D74" s="57" t="s">
        <v>16</v>
      </c>
      <c r="E74" s="61" t="s">
        <v>18</v>
      </c>
      <c r="F74" s="37" t="s">
        <v>157</v>
      </c>
      <c r="G74" s="64">
        <v>3</v>
      </c>
      <c r="H74" s="5">
        <f t="shared" si="8"/>
        <v>38.164</v>
      </c>
      <c r="I74" s="41">
        <f t="shared" si="5"/>
        <v>436.16</v>
      </c>
      <c r="J74" s="42">
        <f>C74*650</f>
        <v>35438</v>
      </c>
      <c r="K74" s="42">
        <f t="shared" si="6"/>
        <v>36338</v>
      </c>
      <c r="L74" s="43">
        <f>K74+3000</f>
        <v>39338</v>
      </c>
      <c r="M74" s="71">
        <f t="shared" si="7"/>
        <v>650</v>
      </c>
      <c r="N74" s="44" t="s">
        <v>171</v>
      </c>
      <c r="O74" s="27"/>
    </row>
    <row r="75" spans="1:15" ht="15">
      <c r="A75" s="51" t="s">
        <v>105</v>
      </c>
      <c r="B75" s="53">
        <v>46.23</v>
      </c>
      <c r="C75" s="40">
        <v>53.53</v>
      </c>
      <c r="D75" s="57" t="s">
        <v>16</v>
      </c>
      <c r="E75" s="61" t="s">
        <v>18</v>
      </c>
      <c r="F75" s="37" t="s">
        <v>157</v>
      </c>
      <c r="G75" s="64">
        <v>3</v>
      </c>
      <c r="H75" s="5">
        <f t="shared" si="8"/>
        <v>37.471</v>
      </c>
      <c r="I75" s="41">
        <f t="shared" si="5"/>
        <v>428.24</v>
      </c>
      <c r="J75" s="42">
        <f>C75*650</f>
        <v>34794.5</v>
      </c>
      <c r="K75" s="42">
        <f t="shared" si="6"/>
        <v>35694.5</v>
      </c>
      <c r="L75" s="43">
        <f>K75+3000</f>
        <v>38694.5</v>
      </c>
      <c r="M75" s="71">
        <f t="shared" si="7"/>
        <v>650</v>
      </c>
      <c r="N75" s="44" t="s">
        <v>171</v>
      </c>
      <c r="O75" s="27"/>
    </row>
    <row r="76" spans="1:15" ht="15">
      <c r="A76" s="51" t="s">
        <v>106</v>
      </c>
      <c r="B76" s="54">
        <v>54.11</v>
      </c>
      <c r="C76" s="40">
        <v>61.99</v>
      </c>
      <c r="D76" s="58" t="s">
        <v>16</v>
      </c>
      <c r="E76" s="174" t="s">
        <v>18</v>
      </c>
      <c r="F76" s="46" t="s">
        <v>165</v>
      </c>
      <c r="G76" s="64">
        <v>4</v>
      </c>
      <c r="H76" s="5">
        <f t="shared" si="8"/>
        <v>43.393</v>
      </c>
      <c r="I76" s="41">
        <f t="shared" si="5"/>
        <v>495.92</v>
      </c>
      <c r="J76" s="42">
        <f>C76*650</f>
        <v>40293.5</v>
      </c>
      <c r="K76" s="42">
        <f>J76+900</f>
        <v>41193.5</v>
      </c>
      <c r="L76" s="43">
        <f>K76+3000</f>
        <v>44193.5</v>
      </c>
      <c r="M76" s="71">
        <f t="shared" si="7"/>
        <v>650</v>
      </c>
      <c r="N76" s="44" t="s">
        <v>171</v>
      </c>
      <c r="O76" s="27"/>
    </row>
    <row r="77" spans="1:15" ht="15">
      <c r="A77" s="82" t="s">
        <v>107</v>
      </c>
      <c r="B77" s="83">
        <v>57.2</v>
      </c>
      <c r="C77" s="93">
        <v>65.53</v>
      </c>
      <c r="D77" s="142" t="s">
        <v>16</v>
      </c>
      <c r="E77" s="158" t="s">
        <v>32</v>
      </c>
      <c r="F77" s="105" t="s">
        <v>186</v>
      </c>
      <c r="G77" s="86">
        <v>5</v>
      </c>
      <c r="H77" s="87">
        <f t="shared" si="8"/>
        <v>45.870999999999995</v>
      </c>
      <c r="I77" s="88">
        <f t="shared" si="5"/>
        <v>524.24</v>
      </c>
      <c r="J77" s="89"/>
      <c r="K77" s="89"/>
      <c r="L77" s="90"/>
      <c r="M77" s="91"/>
      <c r="N77" s="92" t="s">
        <v>177</v>
      </c>
      <c r="O77" s="27"/>
    </row>
    <row r="78" spans="1:15" ht="15">
      <c r="A78" s="82" t="s">
        <v>108</v>
      </c>
      <c r="B78" s="83">
        <v>87.89</v>
      </c>
      <c r="C78" s="93">
        <v>100.68</v>
      </c>
      <c r="D78" s="142" t="s">
        <v>20</v>
      </c>
      <c r="E78" s="158" t="s">
        <v>69</v>
      </c>
      <c r="F78" s="85" t="s">
        <v>187</v>
      </c>
      <c r="G78" s="86">
        <v>5</v>
      </c>
      <c r="H78" s="87">
        <f t="shared" si="8"/>
        <v>70.476</v>
      </c>
      <c r="I78" s="88">
        <f t="shared" si="5"/>
        <v>805.44</v>
      </c>
      <c r="J78" s="89"/>
      <c r="K78" s="89"/>
      <c r="L78" s="90"/>
      <c r="M78" s="91"/>
      <c r="N78" s="92" t="s">
        <v>177</v>
      </c>
      <c r="O78" s="27"/>
    </row>
    <row r="79" spans="1:15" ht="15">
      <c r="A79" s="51" t="s">
        <v>109</v>
      </c>
      <c r="B79" s="54">
        <v>45.92</v>
      </c>
      <c r="C79" s="40">
        <v>52.6</v>
      </c>
      <c r="D79" s="58" t="s">
        <v>16</v>
      </c>
      <c r="E79" s="62" t="s">
        <v>14</v>
      </c>
      <c r="F79" s="37" t="s">
        <v>166</v>
      </c>
      <c r="G79" s="64">
        <v>5</v>
      </c>
      <c r="H79" s="5">
        <f t="shared" si="8"/>
        <v>36.82</v>
      </c>
      <c r="I79" s="41">
        <f t="shared" si="5"/>
        <v>420.8</v>
      </c>
      <c r="J79" s="42">
        <f>C79*780</f>
        <v>41028</v>
      </c>
      <c r="K79" s="42">
        <f>J79+900</f>
        <v>41928</v>
      </c>
      <c r="L79" s="43">
        <f>K79+3000</f>
        <v>44928</v>
      </c>
      <c r="M79" s="71">
        <f t="shared" si="7"/>
        <v>780</v>
      </c>
      <c r="N79" s="44" t="s">
        <v>171</v>
      </c>
      <c r="O79" s="27"/>
    </row>
    <row r="80" spans="1:15" ht="15">
      <c r="A80" s="82" t="s">
        <v>110</v>
      </c>
      <c r="B80" s="83">
        <v>53.11</v>
      </c>
      <c r="C80" s="93">
        <v>60.84</v>
      </c>
      <c r="D80" s="142" t="s">
        <v>16</v>
      </c>
      <c r="E80" s="158" t="s">
        <v>14</v>
      </c>
      <c r="F80" s="85" t="s">
        <v>188</v>
      </c>
      <c r="G80" s="86">
        <v>5</v>
      </c>
      <c r="H80" s="87">
        <f t="shared" si="8"/>
        <v>42.588</v>
      </c>
      <c r="I80" s="88">
        <f t="shared" si="5"/>
        <v>486.72</v>
      </c>
      <c r="J80" s="89"/>
      <c r="K80" s="89"/>
      <c r="L80" s="90"/>
      <c r="M80" s="91"/>
      <c r="N80" s="92" t="s">
        <v>177</v>
      </c>
      <c r="O80" s="27"/>
    </row>
    <row r="81" spans="1:15" ht="15">
      <c r="A81" s="51" t="s">
        <v>163</v>
      </c>
      <c r="B81" s="54">
        <v>47.1</v>
      </c>
      <c r="C81" s="40">
        <v>53.96</v>
      </c>
      <c r="D81" s="58" t="s">
        <v>16</v>
      </c>
      <c r="E81" s="62" t="s">
        <v>18</v>
      </c>
      <c r="F81" s="37" t="s">
        <v>188</v>
      </c>
      <c r="G81" s="64">
        <v>5</v>
      </c>
      <c r="H81" s="5">
        <f t="shared" si="8"/>
        <v>37.772</v>
      </c>
      <c r="I81" s="41">
        <f t="shared" si="5"/>
        <v>431.68</v>
      </c>
      <c r="J81" s="42">
        <f>C81*700</f>
        <v>37772</v>
      </c>
      <c r="K81" s="42">
        <f>J81+900</f>
        <v>38672</v>
      </c>
      <c r="L81" s="43">
        <f>K81+3000</f>
        <v>41672</v>
      </c>
      <c r="M81" s="71">
        <f>J81/C81</f>
        <v>700</v>
      </c>
      <c r="N81" s="44" t="s">
        <v>171</v>
      </c>
      <c r="O81" s="27"/>
    </row>
    <row r="82" spans="1:15" ht="15.75" thickBot="1">
      <c r="A82" s="162" t="s">
        <v>164</v>
      </c>
      <c r="B82" s="163">
        <v>46.23</v>
      </c>
      <c r="C82" s="164">
        <v>52.96</v>
      </c>
      <c r="D82" s="165" t="s">
        <v>16</v>
      </c>
      <c r="E82" s="166" t="s">
        <v>18</v>
      </c>
      <c r="F82" s="167" t="s">
        <v>166</v>
      </c>
      <c r="G82" s="168">
        <v>5</v>
      </c>
      <c r="H82" s="169">
        <f t="shared" si="8"/>
        <v>37.071999999999996</v>
      </c>
      <c r="I82" s="170">
        <f t="shared" si="5"/>
        <v>423.68</v>
      </c>
      <c r="J82" s="67">
        <f>C82*700</f>
        <v>37072</v>
      </c>
      <c r="K82" s="67">
        <f>J82+900</f>
        <v>37972</v>
      </c>
      <c r="L82" s="171">
        <f>K82+3000</f>
        <v>40972</v>
      </c>
      <c r="M82" s="172">
        <f>J82/C82</f>
        <v>700</v>
      </c>
      <c r="N82" s="173" t="s">
        <v>171</v>
      </c>
      <c r="O82" s="27"/>
    </row>
    <row r="83" spans="1:15" ht="15">
      <c r="A83" s="72" t="s">
        <v>111</v>
      </c>
      <c r="B83" s="73">
        <v>245.96</v>
      </c>
      <c r="C83" s="74">
        <v>287.42</v>
      </c>
      <c r="D83" s="159" t="s">
        <v>167</v>
      </c>
      <c r="E83" s="160"/>
      <c r="F83" s="161"/>
      <c r="G83" s="75">
        <v>0</v>
      </c>
      <c r="H83" s="6"/>
      <c r="I83" s="33">
        <f>C83*8</f>
        <v>2299.36</v>
      </c>
      <c r="J83" s="34">
        <f>C83*520</f>
        <v>149458.4</v>
      </c>
      <c r="K83" s="42">
        <f>J83</f>
        <v>149458.4</v>
      </c>
      <c r="L83" s="35">
        <f>K83</f>
        <v>149458.4</v>
      </c>
      <c r="M83" s="76">
        <f t="shared" si="7"/>
        <v>520</v>
      </c>
      <c r="N83" s="36" t="s">
        <v>171</v>
      </c>
      <c r="O83" s="27"/>
    </row>
    <row r="84" spans="1:15" ht="15">
      <c r="A84" s="82" t="s">
        <v>112</v>
      </c>
      <c r="B84" s="83">
        <v>36.88</v>
      </c>
      <c r="C84" s="84">
        <v>42.25</v>
      </c>
      <c r="D84" s="142" t="s">
        <v>16</v>
      </c>
      <c r="E84" s="158" t="s">
        <v>12</v>
      </c>
      <c r="F84" s="85" t="s">
        <v>168</v>
      </c>
      <c r="G84" s="86">
        <v>1</v>
      </c>
      <c r="H84" s="87">
        <f t="shared" si="8"/>
        <v>29.575</v>
      </c>
      <c r="I84" s="88">
        <f t="shared" si="5"/>
        <v>338</v>
      </c>
      <c r="J84" s="89"/>
      <c r="K84" s="89"/>
      <c r="L84" s="90"/>
      <c r="M84" s="91"/>
      <c r="N84" s="92" t="s">
        <v>177</v>
      </c>
      <c r="O84" s="27"/>
    </row>
    <row r="85" spans="1:15" ht="15">
      <c r="A85" s="82" t="s">
        <v>113</v>
      </c>
      <c r="B85" s="83">
        <v>68.59</v>
      </c>
      <c r="C85" s="84">
        <v>78.57</v>
      </c>
      <c r="D85" s="142" t="s">
        <v>20</v>
      </c>
      <c r="E85" s="158" t="s">
        <v>14</v>
      </c>
      <c r="F85" s="85" t="s">
        <v>152</v>
      </c>
      <c r="G85" s="86">
        <v>1</v>
      </c>
      <c r="H85" s="87">
        <f t="shared" si="8"/>
        <v>54.998999999999995</v>
      </c>
      <c r="I85" s="88">
        <f t="shared" si="5"/>
        <v>628.56</v>
      </c>
      <c r="J85" s="89"/>
      <c r="K85" s="89"/>
      <c r="L85" s="90"/>
      <c r="M85" s="91"/>
      <c r="N85" s="92" t="s">
        <v>177</v>
      </c>
      <c r="O85" s="27"/>
    </row>
    <row r="86" spans="1:15" ht="15">
      <c r="A86" s="82" t="s">
        <v>114</v>
      </c>
      <c r="B86" s="83">
        <v>29.04</v>
      </c>
      <c r="C86" s="84">
        <v>33.27</v>
      </c>
      <c r="D86" s="142" t="s">
        <v>9</v>
      </c>
      <c r="E86" s="158" t="s">
        <v>31</v>
      </c>
      <c r="F86" s="85" t="s">
        <v>153</v>
      </c>
      <c r="G86" s="86">
        <v>1</v>
      </c>
      <c r="H86" s="87">
        <f t="shared" si="8"/>
        <v>23.289</v>
      </c>
      <c r="I86" s="88">
        <f t="shared" si="5"/>
        <v>266.16</v>
      </c>
      <c r="J86" s="89"/>
      <c r="K86" s="89"/>
      <c r="L86" s="90"/>
      <c r="M86" s="91"/>
      <c r="N86" s="92" t="s">
        <v>177</v>
      </c>
      <c r="O86" s="27"/>
    </row>
    <row r="87" spans="1:15" ht="15">
      <c r="A87" s="82" t="s">
        <v>115</v>
      </c>
      <c r="B87" s="83">
        <v>36.81</v>
      </c>
      <c r="C87" s="84">
        <v>42.17</v>
      </c>
      <c r="D87" s="142" t="s">
        <v>16</v>
      </c>
      <c r="E87" s="158" t="s">
        <v>14</v>
      </c>
      <c r="F87" s="85" t="s">
        <v>45</v>
      </c>
      <c r="G87" s="86">
        <v>1</v>
      </c>
      <c r="H87" s="87">
        <f t="shared" si="8"/>
        <v>29.519</v>
      </c>
      <c r="I87" s="88">
        <f t="shared" si="5"/>
        <v>337.36</v>
      </c>
      <c r="J87" s="89"/>
      <c r="K87" s="89"/>
      <c r="L87" s="90"/>
      <c r="M87" s="91"/>
      <c r="N87" s="92" t="s">
        <v>177</v>
      </c>
      <c r="O87" s="27"/>
    </row>
    <row r="88" spans="1:15" ht="15">
      <c r="A88" s="51" t="s">
        <v>116</v>
      </c>
      <c r="B88" s="54">
        <v>49.26</v>
      </c>
      <c r="C88" s="81">
        <v>55.43</v>
      </c>
      <c r="D88" s="58" t="s">
        <v>16</v>
      </c>
      <c r="E88" s="62" t="s">
        <v>14</v>
      </c>
      <c r="F88" s="37" t="s">
        <v>154</v>
      </c>
      <c r="G88" s="64">
        <v>1</v>
      </c>
      <c r="H88" s="5">
        <f t="shared" si="8"/>
        <v>38.800999999999995</v>
      </c>
      <c r="I88" s="41">
        <f t="shared" si="5"/>
        <v>443.44</v>
      </c>
      <c r="J88" s="42">
        <f>C88*650</f>
        <v>36029.5</v>
      </c>
      <c r="K88" s="42">
        <f>J88+900</f>
        <v>36929.5</v>
      </c>
      <c r="L88" s="43">
        <f>K88+3000</f>
        <v>39929.5</v>
      </c>
      <c r="M88" s="71">
        <f t="shared" si="7"/>
        <v>650</v>
      </c>
      <c r="N88" s="44" t="s">
        <v>171</v>
      </c>
      <c r="O88" s="27"/>
    </row>
    <row r="89" spans="1:15" ht="15">
      <c r="A89" s="51" t="s">
        <v>117</v>
      </c>
      <c r="B89" s="54">
        <v>37.43</v>
      </c>
      <c r="C89" s="81">
        <v>43.17</v>
      </c>
      <c r="D89" s="58" t="s">
        <v>9</v>
      </c>
      <c r="E89" s="62" t="s">
        <v>70</v>
      </c>
      <c r="F89" s="37" t="s">
        <v>155</v>
      </c>
      <c r="G89" s="64">
        <v>1</v>
      </c>
      <c r="H89" s="5">
        <f t="shared" si="8"/>
        <v>30.218999999999998</v>
      </c>
      <c r="I89" s="41">
        <f t="shared" si="5"/>
        <v>345.36</v>
      </c>
      <c r="J89" s="42">
        <f>C89*650</f>
        <v>28060.5</v>
      </c>
      <c r="K89" s="42">
        <f aca="true" t="shared" si="9" ref="K89:K118">J89+900</f>
        <v>28960.5</v>
      </c>
      <c r="L89" s="43">
        <f>K89+2000</f>
        <v>30960.5</v>
      </c>
      <c r="M89" s="71">
        <f t="shared" si="7"/>
        <v>650</v>
      </c>
      <c r="N89" s="44" t="s">
        <v>171</v>
      </c>
      <c r="O89" s="27"/>
    </row>
    <row r="90" spans="1:15" ht="15">
      <c r="A90" s="51" t="s">
        <v>118</v>
      </c>
      <c r="B90" s="54">
        <v>36.42</v>
      </c>
      <c r="C90" s="81">
        <v>42</v>
      </c>
      <c r="D90" s="58" t="s">
        <v>9</v>
      </c>
      <c r="E90" s="62" t="s">
        <v>12</v>
      </c>
      <c r="F90" s="37" t="s">
        <v>156</v>
      </c>
      <c r="G90" s="64">
        <v>2</v>
      </c>
      <c r="H90" s="5">
        <f t="shared" si="8"/>
        <v>29.4</v>
      </c>
      <c r="I90" s="41">
        <f t="shared" si="5"/>
        <v>336</v>
      </c>
      <c r="J90" s="42">
        <f>C90*630</f>
        <v>26460</v>
      </c>
      <c r="K90" s="42">
        <f t="shared" si="9"/>
        <v>27360</v>
      </c>
      <c r="L90" s="43">
        <f>K90+2000</f>
        <v>29360</v>
      </c>
      <c r="M90" s="71">
        <f t="shared" si="7"/>
        <v>630</v>
      </c>
      <c r="N90" s="44" t="s">
        <v>171</v>
      </c>
      <c r="O90" s="27"/>
    </row>
    <row r="91" spans="1:15" ht="15">
      <c r="A91" s="51" t="s">
        <v>119</v>
      </c>
      <c r="B91" s="54">
        <v>32.85</v>
      </c>
      <c r="C91" s="81">
        <v>37.88</v>
      </c>
      <c r="D91" s="58" t="s">
        <v>9</v>
      </c>
      <c r="E91" s="62" t="s">
        <v>12</v>
      </c>
      <c r="F91" s="37" t="s">
        <v>156</v>
      </c>
      <c r="G91" s="64">
        <v>2</v>
      </c>
      <c r="H91" s="5">
        <f t="shared" si="8"/>
        <v>26.516000000000002</v>
      </c>
      <c r="I91" s="41">
        <f t="shared" si="5"/>
        <v>303.04</v>
      </c>
      <c r="J91" s="42">
        <f>C91*630</f>
        <v>23864.4</v>
      </c>
      <c r="K91" s="42">
        <f t="shared" si="9"/>
        <v>24764.4</v>
      </c>
      <c r="L91" s="43">
        <f>K91+2000</f>
        <v>26764.4</v>
      </c>
      <c r="M91" s="71">
        <f t="shared" si="7"/>
        <v>630</v>
      </c>
      <c r="N91" s="44" t="s">
        <v>171</v>
      </c>
      <c r="O91" s="27"/>
    </row>
    <row r="92" spans="1:15" ht="15">
      <c r="A92" s="51" t="s">
        <v>120</v>
      </c>
      <c r="B92" s="54">
        <v>45.62</v>
      </c>
      <c r="C92" s="81">
        <v>52.82</v>
      </c>
      <c r="D92" s="58" t="s">
        <v>16</v>
      </c>
      <c r="E92" s="62" t="s">
        <v>12</v>
      </c>
      <c r="F92" s="37" t="s">
        <v>157</v>
      </c>
      <c r="G92" s="64">
        <v>2</v>
      </c>
      <c r="H92" s="5">
        <f t="shared" si="8"/>
        <v>36.974</v>
      </c>
      <c r="I92" s="41">
        <f t="shared" si="5"/>
        <v>422.56</v>
      </c>
      <c r="J92" s="42">
        <f>C92*650</f>
        <v>34333</v>
      </c>
      <c r="K92" s="42">
        <f t="shared" si="9"/>
        <v>35233</v>
      </c>
      <c r="L92" s="43">
        <f>K92+3000</f>
        <v>38233</v>
      </c>
      <c r="M92" s="71">
        <f t="shared" si="7"/>
        <v>650</v>
      </c>
      <c r="N92" s="44" t="s">
        <v>171</v>
      </c>
      <c r="O92" s="27"/>
    </row>
    <row r="93" spans="1:15" ht="15">
      <c r="A93" s="51" t="s">
        <v>121</v>
      </c>
      <c r="B93" s="54">
        <v>84.91</v>
      </c>
      <c r="C93" s="81">
        <v>98.31</v>
      </c>
      <c r="D93" s="58" t="s">
        <v>20</v>
      </c>
      <c r="E93" s="62" t="s">
        <v>14</v>
      </c>
      <c r="F93" s="37" t="s">
        <v>189</v>
      </c>
      <c r="G93" s="64">
        <v>2</v>
      </c>
      <c r="H93" s="5">
        <f t="shared" si="8"/>
        <v>68.817</v>
      </c>
      <c r="I93" s="41">
        <f t="shared" si="5"/>
        <v>786.48</v>
      </c>
      <c r="J93" s="42">
        <f>C93*750</f>
        <v>73732.5</v>
      </c>
      <c r="K93" s="42">
        <f t="shared" si="9"/>
        <v>74632.5</v>
      </c>
      <c r="L93" s="43">
        <f>K93+4500</f>
        <v>79132.5</v>
      </c>
      <c r="M93" s="71">
        <f t="shared" si="7"/>
        <v>750</v>
      </c>
      <c r="N93" s="44" t="s">
        <v>171</v>
      </c>
      <c r="O93" s="27"/>
    </row>
    <row r="94" spans="1:15" ht="15">
      <c r="A94" s="51" t="s">
        <v>122</v>
      </c>
      <c r="B94" s="54">
        <v>29.07</v>
      </c>
      <c r="C94" s="81">
        <v>33.52</v>
      </c>
      <c r="D94" s="58" t="s">
        <v>9</v>
      </c>
      <c r="E94" s="62" t="s">
        <v>31</v>
      </c>
      <c r="F94" s="37" t="s">
        <v>158</v>
      </c>
      <c r="G94" s="64">
        <v>2</v>
      </c>
      <c r="H94" s="5">
        <f t="shared" si="8"/>
        <v>23.464000000000002</v>
      </c>
      <c r="I94" s="41">
        <f t="shared" si="5"/>
        <v>268.16</v>
      </c>
      <c r="J94" s="42">
        <f>C94*620</f>
        <v>20782.4</v>
      </c>
      <c r="K94" s="42">
        <f t="shared" si="9"/>
        <v>21682.4</v>
      </c>
      <c r="L94" s="43">
        <f>K94+2000</f>
        <v>23682.4</v>
      </c>
      <c r="M94" s="71">
        <f t="shared" si="7"/>
        <v>620</v>
      </c>
      <c r="N94" s="44" t="s">
        <v>171</v>
      </c>
      <c r="O94" s="27"/>
    </row>
    <row r="95" spans="1:15" ht="15">
      <c r="A95" s="51" t="s">
        <v>123</v>
      </c>
      <c r="B95" s="54">
        <v>45.9</v>
      </c>
      <c r="C95" s="81">
        <v>53.14</v>
      </c>
      <c r="D95" s="58" t="s">
        <v>16</v>
      </c>
      <c r="E95" s="62" t="s">
        <v>14</v>
      </c>
      <c r="F95" s="37" t="s">
        <v>159</v>
      </c>
      <c r="G95" s="64">
        <v>2</v>
      </c>
      <c r="H95" s="5">
        <f t="shared" si="8"/>
        <v>37.198</v>
      </c>
      <c r="I95" s="41">
        <f t="shared" si="5"/>
        <v>425.12</v>
      </c>
      <c r="J95" s="42">
        <f>C95*750</f>
        <v>39855</v>
      </c>
      <c r="K95" s="42">
        <f t="shared" si="9"/>
        <v>40755</v>
      </c>
      <c r="L95" s="43">
        <f>K95+3000</f>
        <v>43755</v>
      </c>
      <c r="M95" s="71">
        <f t="shared" si="7"/>
        <v>750</v>
      </c>
      <c r="N95" s="44" t="s">
        <v>171</v>
      </c>
      <c r="O95" s="27"/>
    </row>
    <row r="96" spans="1:15" ht="15">
      <c r="A96" s="51" t="s">
        <v>124</v>
      </c>
      <c r="B96" s="54">
        <v>53.09</v>
      </c>
      <c r="C96" s="81">
        <v>61.47</v>
      </c>
      <c r="D96" s="58" t="s">
        <v>16</v>
      </c>
      <c r="E96" s="62" t="s">
        <v>14</v>
      </c>
      <c r="F96" s="37" t="s">
        <v>157</v>
      </c>
      <c r="G96" s="64">
        <v>2</v>
      </c>
      <c r="H96" s="5">
        <f t="shared" si="8"/>
        <v>43.028999999999996</v>
      </c>
      <c r="I96" s="41">
        <f t="shared" si="5"/>
        <v>491.76</v>
      </c>
      <c r="J96" s="42">
        <f>C96*750</f>
        <v>46102.5</v>
      </c>
      <c r="K96" s="42">
        <f t="shared" si="9"/>
        <v>47002.5</v>
      </c>
      <c r="L96" s="43">
        <f>K96+3000</f>
        <v>50002.5</v>
      </c>
      <c r="M96" s="71">
        <f t="shared" si="7"/>
        <v>750</v>
      </c>
      <c r="N96" s="44" t="s">
        <v>171</v>
      </c>
      <c r="O96" s="27"/>
    </row>
    <row r="97" spans="1:15" ht="15">
      <c r="A97" s="82" t="s">
        <v>125</v>
      </c>
      <c r="B97" s="83">
        <v>37.49</v>
      </c>
      <c r="C97" s="84">
        <v>43.41</v>
      </c>
      <c r="D97" s="142" t="s">
        <v>16</v>
      </c>
      <c r="E97" s="158" t="s">
        <v>18</v>
      </c>
      <c r="F97" s="85" t="s">
        <v>160</v>
      </c>
      <c r="G97" s="86">
        <v>1</v>
      </c>
      <c r="H97" s="87">
        <f t="shared" si="8"/>
        <v>30.386999999999997</v>
      </c>
      <c r="I97" s="88">
        <f t="shared" si="5"/>
        <v>347.28</v>
      </c>
      <c r="J97" s="89"/>
      <c r="K97" s="89"/>
      <c r="L97" s="90"/>
      <c r="M97" s="91"/>
      <c r="N97" s="92" t="s">
        <v>177</v>
      </c>
      <c r="O97" s="27"/>
    </row>
    <row r="98" spans="1:15" ht="15">
      <c r="A98" s="51" t="s">
        <v>126</v>
      </c>
      <c r="B98" s="54">
        <v>36.96</v>
      </c>
      <c r="C98" s="81">
        <v>42.79</v>
      </c>
      <c r="D98" s="58" t="s">
        <v>16</v>
      </c>
      <c r="E98" s="62" t="s">
        <v>18</v>
      </c>
      <c r="F98" s="37" t="s">
        <v>160</v>
      </c>
      <c r="G98" s="64">
        <v>1</v>
      </c>
      <c r="H98" s="5">
        <f t="shared" si="8"/>
        <v>29.952999999999996</v>
      </c>
      <c r="I98" s="41">
        <f t="shared" si="5"/>
        <v>342.32</v>
      </c>
      <c r="J98" s="42">
        <f>C98*640</f>
        <v>27385.6</v>
      </c>
      <c r="K98" s="42">
        <f>J98+900</f>
        <v>28285.6</v>
      </c>
      <c r="L98" s="43">
        <f>K98+3000</f>
        <v>31285.6</v>
      </c>
      <c r="M98" s="71">
        <f>J98/C98</f>
        <v>640</v>
      </c>
      <c r="N98" s="44" t="s">
        <v>171</v>
      </c>
      <c r="O98" s="27"/>
    </row>
    <row r="99" spans="1:15" ht="15">
      <c r="A99" s="51" t="s">
        <v>127</v>
      </c>
      <c r="B99" s="54">
        <v>54.12</v>
      </c>
      <c r="C99" s="81">
        <v>62.66</v>
      </c>
      <c r="D99" s="58" t="s">
        <v>16</v>
      </c>
      <c r="E99" s="62" t="s">
        <v>15</v>
      </c>
      <c r="F99" s="37" t="s">
        <v>157</v>
      </c>
      <c r="G99" s="64">
        <v>2</v>
      </c>
      <c r="H99" s="5">
        <f t="shared" si="8"/>
        <v>43.861999999999995</v>
      </c>
      <c r="I99" s="41">
        <f t="shared" si="5"/>
        <v>501.28</v>
      </c>
      <c r="J99" s="42">
        <f>C99*670</f>
        <v>41982.2</v>
      </c>
      <c r="K99" s="42">
        <f t="shared" si="9"/>
        <v>42882.2</v>
      </c>
      <c r="L99" s="43">
        <f>K99+3000</f>
        <v>45882.2</v>
      </c>
      <c r="M99" s="71">
        <f t="shared" si="7"/>
        <v>670</v>
      </c>
      <c r="N99" s="44" t="s">
        <v>171</v>
      </c>
      <c r="O99" s="27"/>
    </row>
    <row r="100" spans="1:15" ht="15">
      <c r="A100" s="51" t="s">
        <v>128</v>
      </c>
      <c r="B100" s="54">
        <v>36.42</v>
      </c>
      <c r="C100" s="81">
        <v>42</v>
      </c>
      <c r="D100" s="58" t="s">
        <v>9</v>
      </c>
      <c r="E100" s="62" t="s">
        <v>12</v>
      </c>
      <c r="F100" s="37" t="s">
        <v>156</v>
      </c>
      <c r="G100" s="64">
        <v>3</v>
      </c>
      <c r="H100" s="5">
        <f t="shared" si="8"/>
        <v>29.4</v>
      </c>
      <c r="I100" s="41">
        <f t="shared" si="5"/>
        <v>336</v>
      </c>
      <c r="J100" s="42">
        <f>C100*650</f>
        <v>27300</v>
      </c>
      <c r="K100" s="42">
        <f t="shared" si="9"/>
        <v>28200</v>
      </c>
      <c r="L100" s="43">
        <f>K100+2000</f>
        <v>30200</v>
      </c>
      <c r="M100" s="71">
        <f t="shared" si="7"/>
        <v>650</v>
      </c>
      <c r="N100" s="44" t="s">
        <v>171</v>
      </c>
      <c r="O100" s="27"/>
    </row>
    <row r="101" spans="1:15" ht="15">
      <c r="A101" s="51" t="s">
        <v>129</v>
      </c>
      <c r="B101" s="54">
        <v>32.85</v>
      </c>
      <c r="C101" s="81">
        <v>37.88</v>
      </c>
      <c r="D101" s="58" t="s">
        <v>9</v>
      </c>
      <c r="E101" s="62" t="s">
        <v>12</v>
      </c>
      <c r="F101" s="37" t="s">
        <v>156</v>
      </c>
      <c r="G101" s="64">
        <v>3</v>
      </c>
      <c r="H101" s="5">
        <f t="shared" si="8"/>
        <v>26.516000000000002</v>
      </c>
      <c r="I101" s="41">
        <f t="shared" si="5"/>
        <v>303.04</v>
      </c>
      <c r="J101" s="42">
        <f>C101*650</f>
        <v>24622</v>
      </c>
      <c r="K101" s="42">
        <f t="shared" si="9"/>
        <v>25522</v>
      </c>
      <c r="L101" s="43">
        <f>K101+2000</f>
        <v>27522</v>
      </c>
      <c r="M101" s="71">
        <f t="shared" si="7"/>
        <v>650</v>
      </c>
      <c r="N101" s="44" t="s">
        <v>171</v>
      </c>
      <c r="O101" s="27"/>
    </row>
    <row r="102" spans="1:15" ht="15">
      <c r="A102" s="51" t="s">
        <v>130</v>
      </c>
      <c r="B102" s="54">
        <v>45.62</v>
      </c>
      <c r="C102" s="81">
        <v>52.82</v>
      </c>
      <c r="D102" s="58" t="s">
        <v>16</v>
      </c>
      <c r="E102" s="62" t="s">
        <v>12</v>
      </c>
      <c r="F102" s="37" t="s">
        <v>157</v>
      </c>
      <c r="G102" s="64">
        <v>3</v>
      </c>
      <c r="H102" s="5">
        <f t="shared" si="8"/>
        <v>36.974</v>
      </c>
      <c r="I102" s="41">
        <f t="shared" si="5"/>
        <v>422.56</v>
      </c>
      <c r="J102" s="42">
        <f>C102*750</f>
        <v>39615</v>
      </c>
      <c r="K102" s="42">
        <f>J102+900</f>
        <v>40515</v>
      </c>
      <c r="L102" s="43">
        <f>K102+3000</f>
        <v>43515</v>
      </c>
      <c r="M102" s="71">
        <f>J102/C102</f>
        <v>750</v>
      </c>
      <c r="N102" s="44" t="s">
        <v>171</v>
      </c>
      <c r="O102" s="27"/>
    </row>
    <row r="103" spans="1:15" ht="15">
      <c r="A103" s="82" t="s">
        <v>131</v>
      </c>
      <c r="B103" s="83">
        <v>84.9</v>
      </c>
      <c r="C103" s="84">
        <v>98.3</v>
      </c>
      <c r="D103" s="142" t="s">
        <v>20</v>
      </c>
      <c r="E103" s="158" t="s">
        <v>14</v>
      </c>
      <c r="F103" s="85" t="s">
        <v>189</v>
      </c>
      <c r="G103" s="86">
        <v>3</v>
      </c>
      <c r="H103" s="87">
        <f t="shared" si="8"/>
        <v>68.80999999999999</v>
      </c>
      <c r="I103" s="88">
        <f t="shared" si="5"/>
        <v>786.4</v>
      </c>
      <c r="J103" s="89"/>
      <c r="K103" s="89"/>
      <c r="L103" s="90"/>
      <c r="M103" s="91"/>
      <c r="N103" s="92" t="s">
        <v>177</v>
      </c>
      <c r="O103" s="27"/>
    </row>
    <row r="104" spans="1:15" ht="15">
      <c r="A104" s="51" t="s">
        <v>132</v>
      </c>
      <c r="B104" s="54">
        <v>29.09</v>
      </c>
      <c r="C104" s="81">
        <v>33.55</v>
      </c>
      <c r="D104" s="58" t="s">
        <v>9</v>
      </c>
      <c r="E104" s="62" t="s">
        <v>31</v>
      </c>
      <c r="F104" s="37" t="s">
        <v>158</v>
      </c>
      <c r="G104" s="64">
        <v>3</v>
      </c>
      <c r="H104" s="5">
        <f t="shared" si="8"/>
        <v>23.484999999999996</v>
      </c>
      <c r="I104" s="41">
        <f t="shared" si="5"/>
        <v>268.4</v>
      </c>
      <c r="J104" s="42">
        <f>C104*620</f>
        <v>20801</v>
      </c>
      <c r="K104" s="42">
        <f t="shared" si="9"/>
        <v>21701</v>
      </c>
      <c r="L104" s="43">
        <f>K104+2000</f>
        <v>23701</v>
      </c>
      <c r="M104" s="71">
        <f t="shared" si="7"/>
        <v>620</v>
      </c>
      <c r="N104" s="44" t="s">
        <v>171</v>
      </c>
      <c r="O104" s="27"/>
    </row>
    <row r="105" spans="1:15" ht="15">
      <c r="A105" s="51" t="s">
        <v>133</v>
      </c>
      <c r="B105" s="54">
        <v>45.92</v>
      </c>
      <c r="C105" s="81">
        <v>53.17</v>
      </c>
      <c r="D105" s="58" t="s">
        <v>16</v>
      </c>
      <c r="E105" s="62" t="s">
        <v>14</v>
      </c>
      <c r="F105" s="37" t="s">
        <v>159</v>
      </c>
      <c r="G105" s="64">
        <v>3</v>
      </c>
      <c r="H105" s="5">
        <f t="shared" si="8"/>
        <v>37.219</v>
      </c>
      <c r="I105" s="41">
        <f t="shared" si="5"/>
        <v>425.36</v>
      </c>
      <c r="J105" s="42">
        <f>C105*780</f>
        <v>41472.6</v>
      </c>
      <c r="K105" s="42">
        <f t="shared" si="9"/>
        <v>42372.6</v>
      </c>
      <c r="L105" s="43">
        <f>K105+3000</f>
        <v>45372.6</v>
      </c>
      <c r="M105" s="71">
        <f t="shared" si="7"/>
        <v>780</v>
      </c>
      <c r="N105" s="44" t="s">
        <v>171</v>
      </c>
      <c r="O105" s="27"/>
    </row>
    <row r="106" spans="1:15" ht="15">
      <c r="A106" s="51" t="s">
        <v>134</v>
      </c>
      <c r="B106" s="54">
        <v>53.09</v>
      </c>
      <c r="C106" s="81">
        <v>61.47</v>
      </c>
      <c r="D106" s="58" t="s">
        <v>16</v>
      </c>
      <c r="E106" s="62" t="s">
        <v>14</v>
      </c>
      <c r="F106" s="37" t="s">
        <v>157</v>
      </c>
      <c r="G106" s="64">
        <v>3</v>
      </c>
      <c r="H106" s="5">
        <f t="shared" si="8"/>
        <v>43.028999999999996</v>
      </c>
      <c r="I106" s="41">
        <f t="shared" si="5"/>
        <v>491.76</v>
      </c>
      <c r="J106" s="42">
        <f>C106*780</f>
        <v>47946.6</v>
      </c>
      <c r="K106" s="42">
        <f t="shared" si="9"/>
        <v>48846.6</v>
      </c>
      <c r="L106" s="43">
        <f>K106+3000</f>
        <v>51846.6</v>
      </c>
      <c r="M106" s="71">
        <f t="shared" si="7"/>
        <v>780</v>
      </c>
      <c r="N106" s="44" t="s">
        <v>171</v>
      </c>
      <c r="O106" s="27"/>
    </row>
    <row r="107" spans="1:15" ht="15">
      <c r="A107" s="51" t="s">
        <v>135</v>
      </c>
      <c r="B107" s="54">
        <v>47.09</v>
      </c>
      <c r="C107" s="81">
        <v>54.52</v>
      </c>
      <c r="D107" s="58" t="s">
        <v>16</v>
      </c>
      <c r="E107" s="62" t="s">
        <v>18</v>
      </c>
      <c r="F107" s="37" t="s">
        <v>157</v>
      </c>
      <c r="G107" s="64">
        <v>2</v>
      </c>
      <c r="H107" s="5">
        <f t="shared" si="8"/>
        <v>38.164</v>
      </c>
      <c r="I107" s="41">
        <f aca="true" t="shared" si="10" ref="I107:I124">C107*8</f>
        <v>436.16</v>
      </c>
      <c r="J107" s="42">
        <f>C107*650</f>
        <v>35438</v>
      </c>
      <c r="K107" s="42">
        <f t="shared" si="9"/>
        <v>36338</v>
      </c>
      <c r="L107" s="43">
        <f>K107+3000</f>
        <v>39338</v>
      </c>
      <c r="M107" s="71">
        <f aca="true" t="shared" si="11" ref="M107:M118">J107/C107</f>
        <v>650</v>
      </c>
      <c r="N107" s="44" t="s">
        <v>171</v>
      </c>
      <c r="O107" s="27"/>
    </row>
    <row r="108" spans="1:15" ht="15">
      <c r="A108" s="51" t="s">
        <v>136</v>
      </c>
      <c r="B108" s="54">
        <v>46.23</v>
      </c>
      <c r="C108" s="81">
        <v>53.53</v>
      </c>
      <c r="D108" s="58" t="s">
        <v>16</v>
      </c>
      <c r="E108" s="62" t="s">
        <v>18</v>
      </c>
      <c r="F108" s="37" t="s">
        <v>157</v>
      </c>
      <c r="G108" s="64">
        <v>2</v>
      </c>
      <c r="H108" s="5">
        <f t="shared" si="8"/>
        <v>37.471</v>
      </c>
      <c r="I108" s="41">
        <f t="shared" si="10"/>
        <v>428.24</v>
      </c>
      <c r="J108" s="42">
        <f>C108*650</f>
        <v>34794.5</v>
      </c>
      <c r="K108" s="42">
        <f t="shared" si="9"/>
        <v>35694.5</v>
      </c>
      <c r="L108" s="43">
        <f>K108+3000</f>
        <v>38694.5</v>
      </c>
      <c r="M108" s="71">
        <f t="shared" si="11"/>
        <v>650</v>
      </c>
      <c r="N108" s="44" t="s">
        <v>171</v>
      </c>
      <c r="O108" s="27"/>
    </row>
    <row r="109" spans="1:15" ht="15">
      <c r="A109" s="82" t="s">
        <v>137</v>
      </c>
      <c r="B109" s="83">
        <v>54.12</v>
      </c>
      <c r="C109" s="84">
        <v>62.66</v>
      </c>
      <c r="D109" s="142" t="s">
        <v>16</v>
      </c>
      <c r="E109" s="158" t="s">
        <v>15</v>
      </c>
      <c r="F109" s="85" t="s">
        <v>157</v>
      </c>
      <c r="G109" s="86">
        <v>3</v>
      </c>
      <c r="H109" s="87">
        <f t="shared" si="8"/>
        <v>43.861999999999995</v>
      </c>
      <c r="I109" s="88">
        <f t="shared" si="10"/>
        <v>501.28</v>
      </c>
      <c r="J109" s="89"/>
      <c r="K109" s="89"/>
      <c r="L109" s="90"/>
      <c r="M109" s="91"/>
      <c r="N109" s="92" t="s">
        <v>177</v>
      </c>
      <c r="O109" s="27"/>
    </row>
    <row r="110" spans="1:15" ht="15">
      <c r="A110" s="82" t="s">
        <v>138</v>
      </c>
      <c r="B110" s="83">
        <v>36.42</v>
      </c>
      <c r="C110" s="84">
        <v>42</v>
      </c>
      <c r="D110" s="142" t="s">
        <v>9</v>
      </c>
      <c r="E110" s="158" t="s">
        <v>12</v>
      </c>
      <c r="F110" s="85" t="s">
        <v>156</v>
      </c>
      <c r="G110" s="86">
        <v>4</v>
      </c>
      <c r="H110" s="87">
        <f t="shared" si="8"/>
        <v>29.4</v>
      </c>
      <c r="I110" s="88">
        <f t="shared" si="10"/>
        <v>336</v>
      </c>
      <c r="J110" s="89"/>
      <c r="K110" s="89"/>
      <c r="L110" s="90"/>
      <c r="M110" s="91"/>
      <c r="N110" s="92" t="s">
        <v>177</v>
      </c>
      <c r="O110" s="27"/>
    </row>
    <row r="111" spans="1:15" ht="15">
      <c r="A111" s="82" t="s">
        <v>139</v>
      </c>
      <c r="B111" s="83">
        <v>32.85</v>
      </c>
      <c r="C111" s="84">
        <v>37.88</v>
      </c>
      <c r="D111" s="142" t="s">
        <v>9</v>
      </c>
      <c r="E111" s="158" t="s">
        <v>12</v>
      </c>
      <c r="F111" s="85" t="s">
        <v>156</v>
      </c>
      <c r="G111" s="86">
        <v>4</v>
      </c>
      <c r="H111" s="87">
        <f aca="true" t="shared" si="12" ref="H111:H124">C111*0.7</f>
        <v>26.516000000000002</v>
      </c>
      <c r="I111" s="88">
        <f t="shared" si="10"/>
        <v>303.04</v>
      </c>
      <c r="J111" s="89"/>
      <c r="K111" s="89"/>
      <c r="L111" s="90"/>
      <c r="M111" s="91"/>
      <c r="N111" s="92" t="s">
        <v>177</v>
      </c>
      <c r="O111" s="27"/>
    </row>
    <row r="112" spans="1:15" ht="15">
      <c r="A112" s="82" t="s">
        <v>140</v>
      </c>
      <c r="B112" s="83">
        <v>59.19</v>
      </c>
      <c r="C112" s="84">
        <v>68.53</v>
      </c>
      <c r="D112" s="142" t="s">
        <v>16</v>
      </c>
      <c r="E112" s="158" t="s">
        <v>10</v>
      </c>
      <c r="F112" s="85" t="s">
        <v>161</v>
      </c>
      <c r="G112" s="86">
        <v>4</v>
      </c>
      <c r="H112" s="87">
        <f t="shared" si="12"/>
        <v>47.971</v>
      </c>
      <c r="I112" s="88">
        <f t="shared" si="10"/>
        <v>548.24</v>
      </c>
      <c r="J112" s="89"/>
      <c r="K112" s="89"/>
      <c r="L112" s="90"/>
      <c r="M112" s="91"/>
      <c r="N112" s="92" t="s">
        <v>177</v>
      </c>
      <c r="O112" s="27"/>
    </row>
    <row r="113" spans="1:15" ht="15">
      <c r="A113" s="82" t="s">
        <v>141</v>
      </c>
      <c r="B113" s="83">
        <v>62.08</v>
      </c>
      <c r="C113" s="84">
        <v>71.88</v>
      </c>
      <c r="D113" s="142" t="s">
        <v>16</v>
      </c>
      <c r="E113" s="158" t="s">
        <v>14</v>
      </c>
      <c r="F113" s="85" t="s">
        <v>162</v>
      </c>
      <c r="G113" s="86">
        <v>4</v>
      </c>
      <c r="H113" s="87">
        <f t="shared" si="12"/>
        <v>50.315999999999995</v>
      </c>
      <c r="I113" s="88">
        <f t="shared" si="10"/>
        <v>575.04</v>
      </c>
      <c r="J113" s="89"/>
      <c r="K113" s="89"/>
      <c r="L113" s="90"/>
      <c r="M113" s="91"/>
      <c r="N113" s="92" t="s">
        <v>177</v>
      </c>
      <c r="O113" s="27"/>
    </row>
    <row r="114" spans="1:15" ht="15">
      <c r="A114" s="82" t="s">
        <v>142</v>
      </c>
      <c r="B114" s="83">
        <v>45.92</v>
      </c>
      <c r="C114" s="84">
        <v>53.17</v>
      </c>
      <c r="D114" s="142" t="s">
        <v>16</v>
      </c>
      <c r="E114" s="158" t="s">
        <v>14</v>
      </c>
      <c r="F114" s="85" t="s">
        <v>159</v>
      </c>
      <c r="G114" s="86">
        <v>4</v>
      </c>
      <c r="H114" s="87">
        <f t="shared" si="12"/>
        <v>37.219</v>
      </c>
      <c r="I114" s="88">
        <f t="shared" si="10"/>
        <v>425.36</v>
      </c>
      <c r="J114" s="89">
        <f>C114*780</f>
        <v>41472.6</v>
      </c>
      <c r="K114" s="89">
        <f t="shared" si="9"/>
        <v>42372.6</v>
      </c>
      <c r="L114" s="90">
        <f>K114+3000</f>
        <v>45372.6</v>
      </c>
      <c r="M114" s="91">
        <f t="shared" si="11"/>
        <v>780</v>
      </c>
      <c r="N114" s="92" t="s">
        <v>174</v>
      </c>
      <c r="O114" s="27"/>
    </row>
    <row r="115" spans="1:15" ht="15">
      <c r="A115" s="82" t="s">
        <v>143</v>
      </c>
      <c r="B115" s="83">
        <v>52.24</v>
      </c>
      <c r="C115" s="84">
        <v>60.48</v>
      </c>
      <c r="D115" s="142" t="s">
        <v>16</v>
      </c>
      <c r="E115" s="158" t="s">
        <v>14</v>
      </c>
      <c r="F115" s="85" t="s">
        <v>157</v>
      </c>
      <c r="G115" s="86">
        <v>4</v>
      </c>
      <c r="H115" s="87">
        <f t="shared" si="12"/>
        <v>42.336</v>
      </c>
      <c r="I115" s="88">
        <f t="shared" si="10"/>
        <v>483.84</v>
      </c>
      <c r="J115" s="89"/>
      <c r="K115" s="89"/>
      <c r="L115" s="90"/>
      <c r="M115" s="91"/>
      <c r="N115" s="92" t="s">
        <v>177</v>
      </c>
      <c r="O115" s="27"/>
    </row>
    <row r="116" spans="1:15" ht="15">
      <c r="A116" s="51" t="s">
        <v>144</v>
      </c>
      <c r="B116" s="54">
        <v>47.09</v>
      </c>
      <c r="C116" s="81">
        <v>54.52</v>
      </c>
      <c r="D116" s="58" t="s">
        <v>16</v>
      </c>
      <c r="E116" s="62" t="s">
        <v>18</v>
      </c>
      <c r="F116" s="37" t="s">
        <v>157</v>
      </c>
      <c r="G116" s="64">
        <v>3</v>
      </c>
      <c r="H116" s="5">
        <f t="shared" si="12"/>
        <v>38.164</v>
      </c>
      <c r="I116" s="41">
        <f t="shared" si="10"/>
        <v>436.16</v>
      </c>
      <c r="J116" s="42">
        <f>C116*650</f>
        <v>35438</v>
      </c>
      <c r="K116" s="42">
        <f t="shared" si="9"/>
        <v>36338</v>
      </c>
      <c r="L116" s="43">
        <f>K116+3000</f>
        <v>39338</v>
      </c>
      <c r="M116" s="71">
        <f t="shared" si="11"/>
        <v>650</v>
      </c>
      <c r="N116" s="44" t="s">
        <v>171</v>
      </c>
      <c r="O116" s="27"/>
    </row>
    <row r="117" spans="1:15" ht="15">
      <c r="A117" s="51" t="s">
        <v>145</v>
      </c>
      <c r="B117" s="54">
        <v>46.23</v>
      </c>
      <c r="C117" s="81">
        <v>53.53</v>
      </c>
      <c r="D117" s="58" t="s">
        <v>16</v>
      </c>
      <c r="E117" s="62" t="s">
        <v>18</v>
      </c>
      <c r="F117" s="37" t="s">
        <v>157</v>
      </c>
      <c r="G117" s="64">
        <v>3</v>
      </c>
      <c r="H117" s="5">
        <f t="shared" si="12"/>
        <v>37.471</v>
      </c>
      <c r="I117" s="41">
        <f t="shared" si="10"/>
        <v>428.24</v>
      </c>
      <c r="J117" s="42">
        <f>C117*650</f>
        <v>34794.5</v>
      </c>
      <c r="K117" s="42">
        <f t="shared" si="9"/>
        <v>35694.5</v>
      </c>
      <c r="L117" s="43">
        <f>K117+3000</f>
        <v>38694.5</v>
      </c>
      <c r="M117" s="71">
        <f t="shared" si="11"/>
        <v>650</v>
      </c>
      <c r="N117" s="44" t="s">
        <v>171</v>
      </c>
      <c r="O117" s="27"/>
    </row>
    <row r="118" spans="1:15" ht="15">
      <c r="A118" s="51" t="s">
        <v>146</v>
      </c>
      <c r="B118" s="54">
        <v>54.11</v>
      </c>
      <c r="C118" s="81">
        <v>61.99</v>
      </c>
      <c r="D118" s="58" t="s">
        <v>16</v>
      </c>
      <c r="E118" s="62" t="s">
        <v>18</v>
      </c>
      <c r="F118" s="37" t="s">
        <v>166</v>
      </c>
      <c r="G118" s="64">
        <v>4</v>
      </c>
      <c r="H118" s="5">
        <f t="shared" si="12"/>
        <v>43.393</v>
      </c>
      <c r="I118" s="41">
        <f t="shared" si="10"/>
        <v>495.92</v>
      </c>
      <c r="J118" s="42">
        <f>C118*650</f>
        <v>40293.5</v>
      </c>
      <c r="K118" s="42">
        <f t="shared" si="9"/>
        <v>41193.5</v>
      </c>
      <c r="L118" s="43">
        <f>K118+3000</f>
        <v>44193.5</v>
      </c>
      <c r="M118" s="71">
        <f t="shared" si="11"/>
        <v>650</v>
      </c>
      <c r="N118" s="44" t="s">
        <v>171</v>
      </c>
      <c r="O118" s="27"/>
    </row>
    <row r="119" spans="1:15" ht="15">
      <c r="A119" s="82" t="s">
        <v>147</v>
      </c>
      <c r="B119" s="83">
        <v>57.2</v>
      </c>
      <c r="C119" s="84">
        <v>65.53</v>
      </c>
      <c r="D119" s="142" t="s">
        <v>16</v>
      </c>
      <c r="E119" s="158" t="s">
        <v>12</v>
      </c>
      <c r="F119" s="85" t="s">
        <v>186</v>
      </c>
      <c r="G119" s="86">
        <v>5</v>
      </c>
      <c r="H119" s="87">
        <f t="shared" si="12"/>
        <v>45.870999999999995</v>
      </c>
      <c r="I119" s="88">
        <f t="shared" si="10"/>
        <v>524.24</v>
      </c>
      <c r="J119" s="89"/>
      <c r="K119" s="89"/>
      <c r="L119" s="90"/>
      <c r="M119" s="91"/>
      <c r="N119" s="92" t="s">
        <v>177</v>
      </c>
      <c r="O119" s="27"/>
    </row>
    <row r="120" spans="1:15" ht="15">
      <c r="A120" s="82" t="s">
        <v>148</v>
      </c>
      <c r="B120" s="83">
        <v>87.1</v>
      </c>
      <c r="C120" s="84">
        <v>99.78</v>
      </c>
      <c r="D120" s="142" t="s">
        <v>20</v>
      </c>
      <c r="E120" s="158" t="s">
        <v>19</v>
      </c>
      <c r="F120" s="85" t="s">
        <v>187</v>
      </c>
      <c r="G120" s="86">
        <v>5</v>
      </c>
      <c r="H120" s="87">
        <f t="shared" si="12"/>
        <v>69.84599999999999</v>
      </c>
      <c r="I120" s="88">
        <f t="shared" si="10"/>
        <v>798.24</v>
      </c>
      <c r="J120" s="89"/>
      <c r="K120" s="89"/>
      <c r="L120" s="90"/>
      <c r="M120" s="91"/>
      <c r="N120" s="92" t="s">
        <v>177</v>
      </c>
      <c r="O120" s="27"/>
    </row>
    <row r="121" spans="1:15" ht="15">
      <c r="A121" s="51" t="s">
        <v>149</v>
      </c>
      <c r="B121" s="54">
        <v>45.9</v>
      </c>
      <c r="C121" s="81">
        <v>52.58</v>
      </c>
      <c r="D121" s="58" t="s">
        <v>16</v>
      </c>
      <c r="E121" s="62" t="s">
        <v>14</v>
      </c>
      <c r="F121" s="37" t="s">
        <v>165</v>
      </c>
      <c r="G121" s="64">
        <v>5</v>
      </c>
      <c r="H121" s="5">
        <f t="shared" si="12"/>
        <v>36.806</v>
      </c>
      <c r="I121" s="41">
        <f t="shared" si="10"/>
        <v>420.64</v>
      </c>
      <c r="J121" s="42">
        <f>C121*780</f>
        <v>41012.4</v>
      </c>
      <c r="K121" s="42">
        <f>J121+900</f>
        <v>41912.4</v>
      </c>
      <c r="L121" s="43">
        <f>K121+3000</f>
        <v>44912.4</v>
      </c>
      <c r="M121" s="71">
        <f>J121/C121</f>
        <v>780</v>
      </c>
      <c r="N121" s="44" t="s">
        <v>171</v>
      </c>
      <c r="O121" s="27"/>
    </row>
    <row r="122" spans="1:15" ht="15">
      <c r="A122" s="82" t="s">
        <v>197</v>
      </c>
      <c r="B122" s="83">
        <v>53.1</v>
      </c>
      <c r="C122" s="84">
        <v>60.83</v>
      </c>
      <c r="D122" s="142" t="s">
        <v>16</v>
      </c>
      <c r="E122" s="158" t="s">
        <v>14</v>
      </c>
      <c r="F122" s="85" t="s">
        <v>188</v>
      </c>
      <c r="G122" s="86">
        <v>5</v>
      </c>
      <c r="H122" s="87">
        <f t="shared" si="12"/>
        <v>42.580999999999996</v>
      </c>
      <c r="I122" s="88">
        <f t="shared" si="10"/>
        <v>486.64</v>
      </c>
      <c r="J122" s="89"/>
      <c r="K122" s="89"/>
      <c r="L122" s="90"/>
      <c r="M122" s="91"/>
      <c r="N122" s="92" t="s">
        <v>177</v>
      </c>
      <c r="O122" s="27"/>
    </row>
    <row r="123" spans="1:15" ht="15">
      <c r="A123" s="82" t="s">
        <v>150</v>
      </c>
      <c r="B123" s="83">
        <v>47.09</v>
      </c>
      <c r="C123" s="84">
        <v>53.94</v>
      </c>
      <c r="D123" s="142" t="s">
        <v>16</v>
      </c>
      <c r="E123" s="158" t="s">
        <v>18</v>
      </c>
      <c r="F123" s="85" t="s">
        <v>166</v>
      </c>
      <c r="G123" s="86">
        <v>4</v>
      </c>
      <c r="H123" s="87">
        <f t="shared" si="12"/>
        <v>37.757999999999996</v>
      </c>
      <c r="I123" s="88">
        <f t="shared" si="10"/>
        <v>431.52</v>
      </c>
      <c r="J123" s="89"/>
      <c r="K123" s="89"/>
      <c r="L123" s="90"/>
      <c r="M123" s="91"/>
      <c r="N123" s="92" t="s">
        <v>177</v>
      </c>
      <c r="O123" s="27"/>
    </row>
    <row r="124" spans="1:15" ht="15.75" thickBot="1">
      <c r="A124" s="215" t="s">
        <v>151</v>
      </c>
      <c r="B124" s="202">
        <v>46.23</v>
      </c>
      <c r="C124" s="203">
        <v>52.96</v>
      </c>
      <c r="D124" s="204" t="s">
        <v>16</v>
      </c>
      <c r="E124" s="205" t="s">
        <v>18</v>
      </c>
      <c r="F124" s="206" t="s">
        <v>165</v>
      </c>
      <c r="G124" s="207">
        <v>5</v>
      </c>
      <c r="H124" s="180">
        <f t="shared" si="12"/>
        <v>37.071999999999996</v>
      </c>
      <c r="I124" s="208">
        <f t="shared" si="10"/>
        <v>423.68</v>
      </c>
      <c r="J124" s="67">
        <f>C124*780</f>
        <v>41308.8</v>
      </c>
      <c r="K124" s="67">
        <f>J124+900</f>
        <v>42208.8</v>
      </c>
      <c r="L124" s="171">
        <f>K124+3000</f>
        <v>45208.8</v>
      </c>
      <c r="M124" s="209">
        <f>J124/C124</f>
        <v>780</v>
      </c>
      <c r="N124" s="173" t="s">
        <v>171</v>
      </c>
      <c r="O124" s="27"/>
    </row>
    <row r="125" spans="1:14" ht="15">
      <c r="A125" s="17"/>
      <c r="B125" s="136"/>
      <c r="C125" s="12"/>
      <c r="D125" s="25"/>
      <c r="E125" s="25"/>
      <c r="F125" s="25"/>
      <c r="G125" s="25"/>
      <c r="H125" s="3"/>
      <c r="I125" s="11"/>
      <c r="J125" s="29"/>
      <c r="K125" s="29"/>
      <c r="L125" s="29"/>
      <c r="M125" s="22"/>
      <c r="N125" s="26"/>
    </row>
    <row r="126" spans="1:15" ht="15">
      <c r="A126" s="17"/>
      <c r="B126" s="137"/>
      <c r="C126" s="138"/>
      <c r="D126" s="25"/>
      <c r="E126" s="25"/>
      <c r="F126" s="25"/>
      <c r="G126" s="25"/>
      <c r="H126" s="25"/>
      <c r="I126" s="11"/>
      <c r="J126" s="25"/>
      <c r="K126" s="25"/>
      <c r="L126" s="30"/>
      <c r="M126" s="22"/>
      <c r="N126" s="26"/>
      <c r="O126" s="27"/>
    </row>
    <row r="127" spans="1:14" ht="15">
      <c r="A127" s="17"/>
      <c r="B127" s="137"/>
      <c r="C127" s="138"/>
      <c r="D127" s="25"/>
      <c r="E127" s="25"/>
      <c r="F127" s="25"/>
      <c r="G127" s="25"/>
      <c r="H127" s="25"/>
      <c r="I127" s="30"/>
      <c r="J127" s="103"/>
      <c r="K127" s="25"/>
      <c r="L127" s="30"/>
      <c r="M127" s="25"/>
      <c r="N127" s="26"/>
    </row>
    <row r="128" spans="1:14" ht="15">
      <c r="A128" s="17"/>
      <c r="B128" s="137"/>
      <c r="C128" s="138"/>
      <c r="D128" s="25"/>
      <c r="E128" s="25"/>
      <c r="F128" s="25"/>
      <c r="G128" s="25"/>
      <c r="H128" s="25"/>
      <c r="I128" s="25"/>
      <c r="J128" s="103"/>
      <c r="K128" s="25"/>
      <c r="L128" s="30"/>
      <c r="M128" s="25"/>
      <c r="N128" s="26"/>
    </row>
    <row r="129" spans="1:14" ht="15">
      <c r="A129" s="17"/>
      <c r="B129" s="137"/>
      <c r="C129" s="138"/>
      <c r="D129" s="25"/>
      <c r="E129" s="25"/>
      <c r="F129" s="25"/>
      <c r="G129" s="25"/>
      <c r="H129" s="25"/>
      <c r="I129" s="25"/>
      <c r="J129" s="25"/>
      <c r="K129" s="25"/>
      <c r="L129" s="30"/>
      <c r="M129" s="25"/>
      <c r="N129" s="26"/>
    </row>
    <row r="130" spans="1:3" ht="15">
      <c r="A130" s="17"/>
      <c r="C130" s="140"/>
    </row>
    <row r="131" spans="1:3" ht="15">
      <c r="A131" s="17"/>
      <c r="C131" s="141"/>
    </row>
    <row r="132" spans="1:3" ht="15">
      <c r="A132" s="17"/>
      <c r="C132" s="141"/>
    </row>
    <row r="133" ht="13.5">
      <c r="C133" s="141"/>
    </row>
    <row r="134" spans="3:11" ht="13.5">
      <c r="C134" s="141"/>
      <c r="K134" s="102"/>
    </row>
    <row r="135" ht="13.5">
      <c r="K135" s="102"/>
    </row>
  </sheetData>
  <sheetProtection selectLockedCells="1" selectUnlockedCells="1"/>
  <mergeCells count="15">
    <mergeCell ref="M3:M5"/>
    <mergeCell ref="K3:K5"/>
    <mergeCell ref="J3:J5"/>
    <mergeCell ref="E3:E5"/>
    <mergeCell ref="G3:G5"/>
    <mergeCell ref="L3:L5"/>
    <mergeCell ref="F3:F5"/>
    <mergeCell ref="H3:H5"/>
    <mergeCell ref="I3:I5"/>
    <mergeCell ref="N3:N5"/>
    <mergeCell ref="A1:M1"/>
    <mergeCell ref="A3:A5"/>
    <mergeCell ref="B3:B5"/>
    <mergeCell ref="C3:C5"/>
    <mergeCell ref="D3:D5"/>
  </mergeCells>
  <printOptions/>
  <pageMargins left="0.12000000000000001" right="0.12000000000000001" top="0.2" bottom="0.16" header="0.51" footer="0.51"/>
  <pageSetup fitToHeight="2" horizontalDpi="300" verticalDpi="3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Eugene Safian</cp:lastModifiedBy>
  <cp:lastPrinted>2013-10-11T06:32:58Z</cp:lastPrinted>
  <dcterms:created xsi:type="dcterms:W3CDTF">2011-11-17T13:49:49Z</dcterms:created>
  <dcterms:modified xsi:type="dcterms:W3CDTF">2015-11-16T20:38:08Z</dcterms:modified>
  <cp:category/>
  <cp:version/>
  <cp:contentType/>
  <cp:contentStatus/>
</cp:coreProperties>
</file>